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fsbedubr-my.sharepoint.com/personal/gioto_araujo_ufsb_edu_br/Documents/ONEDRIVE UFSB/CCON/PLANEJAMENTO DE CONTRATAÇÕES/2024 - ETP VIGILÂNCIA/PESQUISA DE PREÇOS/PLANILHA DE CUSTOS/"/>
    </mc:Choice>
  </mc:AlternateContent>
  <xr:revisionPtr revIDLastSave="822" documentId="11_033EE6A4F02719FDEA3582C8D9FD89A069D3B140" xr6:coauthVersionLast="47" xr6:coauthVersionMax="47" xr10:uidLastSave="{059BAC08-5916-4C5A-B0F0-C155B0C8CA9B}"/>
  <bookViews>
    <workbookView xWindow="-120" yWindow="-120" windowWidth="29040" windowHeight="15840" tabRatio="793" activeTab="5" xr2:uid="{026A2284-7706-4822-B48E-FDCFF6B2248F}"/>
  </bookViews>
  <sheets>
    <sheet name="PROPOSTA" sheetId="11" r:id="rId1"/>
    <sheet name="01. VIG. DIURNO" sheetId="27" r:id="rId2"/>
    <sheet name="02. VIG. DIURNO BICICLETA" sheetId="68" r:id="rId3"/>
    <sheet name="03. VIG. LÍDER DIURNO" sheetId="69" r:id="rId4"/>
    <sheet name="04. VIG. NOTURNO" sheetId="70" r:id="rId5"/>
    <sheet name="05. VIG. LÍDER NOTURNO" sheetId="71" r:id="rId6"/>
    <sheet name="UNIFORMES" sheetId="65" r:id="rId7"/>
    <sheet name="EQUIPAMENTOS" sheetId="67" r:id="rId8"/>
  </sheets>
  <definedNames>
    <definedName name="_xlnm.Print_Area" localSheetId="1">'01. VIG. DIURNO'!$A$1:$D$130</definedName>
    <definedName name="_xlnm.Print_Area" localSheetId="2">'02. VIG. DIURNO BICICLETA'!$A$1:$D$130</definedName>
    <definedName name="_xlnm.Print_Area" localSheetId="3">'03. VIG. LÍDER DIURNO'!$A$1:$D$131</definedName>
    <definedName name="_xlnm.Print_Area" localSheetId="4">'04. VIG. NOTURNO'!$A$1:$D$131</definedName>
    <definedName name="_xlnm.Print_Area" localSheetId="5">'05. VIG. LÍDER NOTURNO'!$A$1:$D$132</definedName>
    <definedName name="_xlnm.Print_Area" localSheetId="0">PROPOSTA!$A$1:$J$33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71" l="1"/>
  <c r="D106" i="70"/>
  <c r="D106" i="69"/>
  <c r="D105" i="68"/>
  <c r="D105" i="27"/>
  <c r="D23" i="71"/>
  <c r="D22" i="70"/>
  <c r="D15" i="70" l="1"/>
  <c r="D28" i="27" l="1"/>
  <c r="D28" i="68"/>
  <c r="D29" i="69"/>
  <c r="D29" i="71"/>
  <c r="D28" i="70" l="1"/>
  <c r="A2" i="27" l="1"/>
  <c r="A2" i="71" s="1"/>
  <c r="I20" i="11"/>
  <c r="I17" i="11"/>
  <c r="I18" i="11"/>
  <c r="I19" i="11"/>
  <c r="I16" i="11"/>
  <c r="A2" i="70" l="1"/>
  <c r="A2" i="68"/>
  <c r="A2" i="69"/>
  <c r="C119" i="71" l="1"/>
  <c r="C112" i="71" s="1"/>
  <c r="C92" i="71"/>
  <c r="C97" i="71" s="1"/>
  <c r="C127" i="71" s="1"/>
  <c r="C82" i="71"/>
  <c r="C79" i="71"/>
  <c r="D62" i="71"/>
  <c r="D61" i="71"/>
  <c r="C57" i="71"/>
  <c r="C71" i="71" s="1"/>
  <c r="C43" i="71"/>
  <c r="C42" i="71"/>
  <c r="D15" i="71"/>
  <c r="C118" i="70"/>
  <c r="C111" i="70" s="1"/>
  <c r="C91" i="70"/>
  <c r="C96" i="70" s="1"/>
  <c r="C126" i="70" s="1"/>
  <c r="C81" i="70"/>
  <c r="C83" i="70" s="1"/>
  <c r="C78" i="70"/>
  <c r="D61" i="70"/>
  <c r="D60" i="70"/>
  <c r="C56" i="70"/>
  <c r="C70" i="70" s="1"/>
  <c r="C42" i="70"/>
  <c r="C41" i="70"/>
  <c r="D59" i="70"/>
  <c r="C118" i="69"/>
  <c r="C111" i="69" s="1"/>
  <c r="C91" i="69"/>
  <c r="C81" i="69"/>
  <c r="C83" i="69" s="1"/>
  <c r="C78" i="69"/>
  <c r="D61" i="69"/>
  <c r="D60" i="69"/>
  <c r="C56" i="69"/>
  <c r="C70" i="69" s="1"/>
  <c r="C42" i="69"/>
  <c r="C41" i="69"/>
  <c r="D15" i="69"/>
  <c r="D59" i="69" s="1"/>
  <c r="D65" i="69" s="1"/>
  <c r="D71" i="69" s="1"/>
  <c r="C117" i="68"/>
  <c r="C110" i="68" s="1"/>
  <c r="C90" i="68"/>
  <c r="C80" i="68"/>
  <c r="C82" i="68" s="1"/>
  <c r="C77" i="68"/>
  <c r="D60" i="68"/>
  <c r="D59" i="68"/>
  <c r="C55" i="68"/>
  <c r="C69" i="68" s="1"/>
  <c r="C41" i="68"/>
  <c r="C40" i="68"/>
  <c r="D15" i="68"/>
  <c r="D58" i="68" s="1"/>
  <c r="F42" i="67"/>
  <c r="F41" i="67"/>
  <c r="F40" i="67"/>
  <c r="F39" i="67"/>
  <c r="F38" i="67"/>
  <c r="F37" i="67"/>
  <c r="F36" i="67"/>
  <c r="F35" i="67"/>
  <c r="F34" i="67"/>
  <c r="F27" i="67"/>
  <c r="F26" i="67"/>
  <c r="F25" i="67"/>
  <c r="F24" i="67"/>
  <c r="F23" i="67"/>
  <c r="F22" i="67"/>
  <c r="F21" i="67"/>
  <c r="F20" i="67"/>
  <c r="F19" i="67"/>
  <c r="F12" i="67"/>
  <c r="F11" i="67"/>
  <c r="F10" i="67"/>
  <c r="F9" i="67"/>
  <c r="F8" i="67"/>
  <c r="F7" i="67"/>
  <c r="F6" i="67"/>
  <c r="F5" i="67"/>
  <c r="F27" i="65"/>
  <c r="F26" i="65"/>
  <c r="F25" i="65"/>
  <c r="F24" i="65"/>
  <c r="F23" i="65"/>
  <c r="F22" i="65"/>
  <c r="F21" i="65"/>
  <c r="F20" i="65"/>
  <c r="F19" i="65"/>
  <c r="F13" i="65"/>
  <c r="F12" i="65"/>
  <c r="F11" i="65"/>
  <c r="F10" i="65"/>
  <c r="F9" i="65"/>
  <c r="F8" i="65"/>
  <c r="F7" i="65"/>
  <c r="F6" i="65"/>
  <c r="F5" i="65"/>
  <c r="C44" i="71" l="1"/>
  <c r="C70" i="71" s="1"/>
  <c r="C73" i="71" s="1"/>
  <c r="C125" i="71" s="1"/>
  <c r="D60" i="71"/>
  <c r="D66" i="71" s="1"/>
  <c r="D72" i="71" s="1"/>
  <c r="D21" i="71"/>
  <c r="D22" i="71"/>
  <c r="D20" i="71"/>
  <c r="D21" i="70"/>
  <c r="D65" i="70"/>
  <c r="D71" i="70" s="1"/>
  <c r="D20" i="69"/>
  <c r="D21" i="69"/>
  <c r="C96" i="69"/>
  <c r="C126" i="69" s="1"/>
  <c r="C81" i="68"/>
  <c r="D64" i="68"/>
  <c r="D70" i="68" s="1"/>
  <c r="C42" i="68"/>
  <c r="C68" i="68" s="1"/>
  <c r="C71" i="68" s="1"/>
  <c r="C123" i="68" s="1"/>
  <c r="C95" i="68"/>
  <c r="C125" i="68" s="1"/>
  <c r="C43" i="70"/>
  <c r="C69" i="70" s="1"/>
  <c r="C72" i="70" s="1"/>
  <c r="C124" i="70" s="1"/>
  <c r="D20" i="70"/>
  <c r="D19" i="70"/>
  <c r="D27" i="70" s="1"/>
  <c r="D31" i="70" s="1"/>
  <c r="D36" i="70" s="1"/>
  <c r="C43" i="69"/>
  <c r="C69" i="69" s="1"/>
  <c r="C72" i="69" s="1"/>
  <c r="C124" i="69" s="1"/>
  <c r="C82" i="69"/>
  <c r="C83" i="71"/>
  <c r="D19" i="71"/>
  <c r="C80" i="71"/>
  <c r="C84" i="71"/>
  <c r="C81" i="71"/>
  <c r="C82" i="70"/>
  <c r="C79" i="70"/>
  <c r="C80" i="70"/>
  <c r="D19" i="69"/>
  <c r="C79" i="69"/>
  <c r="C80" i="69"/>
  <c r="C84" i="69" s="1"/>
  <c r="C125" i="69" s="1"/>
  <c r="D19" i="68"/>
  <c r="D20" i="68" s="1"/>
  <c r="C78" i="68"/>
  <c r="C79" i="68"/>
  <c r="F43" i="67"/>
  <c r="F44" i="67" s="1"/>
  <c r="F28" i="67"/>
  <c r="F29" i="67" s="1"/>
  <c r="D100" i="68" s="1"/>
  <c r="F13" i="67"/>
  <c r="F14" i="67" s="1"/>
  <c r="F28" i="65"/>
  <c r="D99" i="68" s="1"/>
  <c r="F14" i="65"/>
  <c r="C85" i="71" l="1"/>
  <c r="C126" i="71" s="1"/>
  <c r="C129" i="71" s="1"/>
  <c r="C83" i="68"/>
  <c r="C124" i="68" s="1"/>
  <c r="C127" i="68" s="1"/>
  <c r="D24" i="70"/>
  <c r="D41" i="70" s="1"/>
  <c r="D100" i="69"/>
  <c r="D99" i="27"/>
  <c r="D101" i="69"/>
  <c r="D100" i="27"/>
  <c r="D102" i="71"/>
  <c r="D101" i="70"/>
  <c r="D102" i="68"/>
  <c r="D126" i="68" s="1"/>
  <c r="D101" i="71"/>
  <c r="D100" i="70"/>
  <c r="C84" i="70"/>
  <c r="C125" i="70" s="1"/>
  <c r="C128" i="70" s="1"/>
  <c r="C128" i="69"/>
  <c r="D25" i="71"/>
  <c r="D28" i="71"/>
  <c r="D25" i="69"/>
  <c r="D28" i="69"/>
  <c r="D31" i="69" s="1"/>
  <c r="D36" i="69" s="1"/>
  <c r="D24" i="68"/>
  <c r="D27" i="68"/>
  <c r="D30" i="68" s="1"/>
  <c r="D35" i="68" s="1"/>
  <c r="D37" i="71" l="1"/>
  <c r="D32" i="71"/>
  <c r="D42" i="70"/>
  <c r="D43" i="70" s="1"/>
  <c r="D35" i="70"/>
  <c r="D103" i="69"/>
  <c r="D127" i="69" s="1"/>
  <c r="D104" i="71"/>
  <c r="D128" i="71" s="1"/>
  <c r="D103" i="70"/>
  <c r="D127" i="70" s="1"/>
  <c r="D42" i="71"/>
  <c r="D36" i="71"/>
  <c r="D43" i="71"/>
  <c r="D95" i="70"/>
  <c r="D37" i="70"/>
  <c r="D123" i="70" s="1"/>
  <c r="D41" i="69"/>
  <c r="D35" i="69"/>
  <c r="D42" i="69"/>
  <c r="D40" i="68"/>
  <c r="D34" i="68"/>
  <c r="D41" i="68"/>
  <c r="D92" i="69" l="1"/>
  <c r="D93" i="69"/>
  <c r="D94" i="69"/>
  <c r="D42" i="68"/>
  <c r="D68" i="68" s="1"/>
  <c r="D96" i="71"/>
  <c r="D38" i="71"/>
  <c r="D124" i="71" s="1"/>
  <c r="D44" i="71"/>
  <c r="D69" i="70"/>
  <c r="D46" i="70"/>
  <c r="D95" i="69"/>
  <c r="D37" i="69"/>
  <c r="D123" i="69" s="1"/>
  <c r="D43" i="69"/>
  <c r="D94" i="68"/>
  <c r="D36" i="68"/>
  <c r="D122" i="68" s="1"/>
  <c r="D45" i="68" l="1"/>
  <c r="D49" i="68" s="1"/>
  <c r="D70" i="71"/>
  <c r="D47" i="71"/>
  <c r="D50" i="70"/>
  <c r="D51" i="70"/>
  <c r="D49" i="70"/>
  <c r="D48" i="70"/>
  <c r="D52" i="70"/>
  <c r="D55" i="70"/>
  <c r="D53" i="70"/>
  <c r="D54" i="70"/>
  <c r="D69" i="69"/>
  <c r="D46" i="69"/>
  <c r="D48" i="68"/>
  <c r="D47" i="68"/>
  <c r="D50" i="68"/>
  <c r="D54" i="68"/>
  <c r="D51" i="68" l="1"/>
  <c r="D55" i="68" s="1"/>
  <c r="D53" i="68"/>
  <c r="D52" i="68"/>
  <c r="D51" i="71"/>
  <c r="D56" i="71"/>
  <c r="D54" i="71"/>
  <c r="D52" i="71"/>
  <c r="D50" i="71"/>
  <c r="D49" i="71"/>
  <c r="D53" i="71"/>
  <c r="D55" i="71"/>
  <c r="D56" i="70"/>
  <c r="D50" i="69"/>
  <c r="D51" i="69"/>
  <c r="D49" i="69"/>
  <c r="D48" i="69"/>
  <c r="D55" i="69"/>
  <c r="D54" i="69"/>
  <c r="D53" i="69"/>
  <c r="D52" i="69"/>
  <c r="D57" i="71" l="1"/>
  <c r="D76" i="71" s="1"/>
  <c r="D70" i="70"/>
  <c r="D72" i="70" s="1"/>
  <c r="D75" i="70"/>
  <c r="D56" i="69"/>
  <c r="D69" i="68"/>
  <c r="D71" i="68" s="1"/>
  <c r="D74" i="68"/>
  <c r="D71" i="71" l="1"/>
  <c r="D73" i="71" s="1"/>
  <c r="D125" i="71" s="1"/>
  <c r="D79" i="71"/>
  <c r="D82" i="71"/>
  <c r="D81" i="71"/>
  <c r="D84" i="71"/>
  <c r="D80" i="71"/>
  <c r="D83" i="71"/>
  <c r="D81" i="70"/>
  <c r="D83" i="70"/>
  <c r="D78" i="70"/>
  <c r="D79" i="70"/>
  <c r="D80" i="70"/>
  <c r="D82" i="70"/>
  <c r="D124" i="70"/>
  <c r="D70" i="69"/>
  <c r="D72" i="69" s="1"/>
  <c r="D75" i="69"/>
  <c r="D123" i="68"/>
  <c r="D80" i="68"/>
  <c r="D77" i="68"/>
  <c r="D82" i="68"/>
  <c r="D81" i="68"/>
  <c r="D79" i="68"/>
  <c r="D78" i="68"/>
  <c r="D85" i="71" l="1"/>
  <c r="D84" i="70"/>
  <c r="D81" i="69"/>
  <c r="D83" i="69"/>
  <c r="D82" i="69"/>
  <c r="D78" i="69"/>
  <c r="D80" i="69"/>
  <c r="D79" i="69"/>
  <c r="D124" i="69"/>
  <c r="D83" i="68"/>
  <c r="D126" i="71" l="1"/>
  <c r="D88" i="71"/>
  <c r="D125" i="70"/>
  <c r="D87" i="70"/>
  <c r="D84" i="69"/>
  <c r="D124" i="68"/>
  <c r="D86" i="68"/>
  <c r="D95" i="71" l="1"/>
  <c r="D94" i="71"/>
  <c r="D93" i="71"/>
  <c r="D92" i="71"/>
  <c r="D94" i="70"/>
  <c r="D93" i="70"/>
  <c r="D92" i="70"/>
  <c r="D91" i="70"/>
  <c r="D91" i="68"/>
  <c r="D93" i="68"/>
  <c r="D92" i="68"/>
  <c r="D90" i="68"/>
  <c r="D125" i="69"/>
  <c r="D87" i="69"/>
  <c r="D97" i="71" l="1"/>
  <c r="D127" i="71" s="1"/>
  <c r="D129" i="71" s="1"/>
  <c r="D96" i="70"/>
  <c r="D91" i="69"/>
  <c r="D96" i="69" s="1"/>
  <c r="D126" i="69" s="1"/>
  <c r="D128" i="69" s="1"/>
  <c r="D95" i="68"/>
  <c r="D109" i="71" l="1"/>
  <c r="D126" i="70"/>
  <c r="D128" i="70" s="1"/>
  <c r="D125" i="68"/>
  <c r="D127" i="68" s="1"/>
  <c r="D110" i="71" l="1"/>
  <c r="D111" i="71" s="1"/>
  <c r="D112" i="71" s="1"/>
  <c r="D118" i="71" s="1"/>
  <c r="D108" i="70"/>
  <c r="D109" i="70"/>
  <c r="D108" i="69"/>
  <c r="D109" i="69"/>
  <c r="D107" i="68"/>
  <c r="D108" i="68"/>
  <c r="D116" i="71" l="1"/>
  <c r="D114" i="71"/>
  <c r="D117" i="71"/>
  <c r="D115" i="71"/>
  <c r="D110" i="70"/>
  <c r="D111" i="70" s="1"/>
  <c r="D117" i="70" s="1"/>
  <c r="D110" i="69"/>
  <c r="D111" i="69" s="1"/>
  <c r="D117" i="69" s="1"/>
  <c r="D109" i="68"/>
  <c r="D110" i="68" s="1"/>
  <c r="D112" i="68" s="1"/>
  <c r="C80" i="27"/>
  <c r="C82" i="27" s="1"/>
  <c r="D119" i="71" l="1"/>
  <c r="D120" i="71" s="1"/>
  <c r="D130" i="71" s="1"/>
  <c r="D131" i="71" s="1"/>
  <c r="D132" i="71" s="1"/>
  <c r="D20" i="11" s="1"/>
  <c r="D115" i="70"/>
  <c r="D116" i="70"/>
  <c r="D113" i="70"/>
  <c r="D114" i="70"/>
  <c r="D113" i="69"/>
  <c r="D116" i="69"/>
  <c r="D114" i="69"/>
  <c r="D115" i="69"/>
  <c r="D113" i="68"/>
  <c r="D115" i="68"/>
  <c r="D114" i="68"/>
  <c r="D116" i="68"/>
  <c r="C81" i="27"/>
  <c r="C77" i="27"/>
  <c r="D60" i="27"/>
  <c r="D59" i="27"/>
  <c r="D15" i="27"/>
  <c r="D58" i="27" s="1"/>
  <c r="D118" i="70" l="1"/>
  <c r="D119" i="70" s="1"/>
  <c r="D129" i="70" s="1"/>
  <c r="D130" i="70" s="1"/>
  <c r="D131" i="70" s="1"/>
  <c r="D19" i="11" s="1"/>
  <c r="D117" i="68"/>
  <c r="D118" i="68" s="1"/>
  <c r="D128" i="68" s="1"/>
  <c r="D129" i="68" s="1"/>
  <c r="D130" i="68" s="1"/>
  <c r="D17" i="11" s="1"/>
  <c r="D118" i="69"/>
  <c r="D119" i="69" s="1"/>
  <c r="D129" i="69" s="1"/>
  <c r="D130" i="69" s="1"/>
  <c r="D131" i="69" s="1"/>
  <c r="D18" i="11" s="1"/>
  <c r="C79" i="27"/>
  <c r="C78" i="27"/>
  <c r="C41" i="27"/>
  <c r="C90" i="27"/>
  <c r="C40" i="27"/>
  <c r="C95" i="27" l="1"/>
  <c r="C125" i="27" s="1"/>
  <c r="C117" i="27" l="1"/>
  <c r="C110" i="27" s="1"/>
  <c r="C83" i="27"/>
  <c r="C124" i="27" s="1"/>
  <c r="D64" i="27"/>
  <c r="D70" i="27" s="1"/>
  <c r="C55" i="27"/>
  <c r="C69" i="27" s="1"/>
  <c r="C42" i="27"/>
  <c r="C68" i="27" s="1"/>
  <c r="D19" i="27"/>
  <c r="D20" i="27" s="1"/>
  <c r="D24" i="27" l="1"/>
  <c r="D27" i="27"/>
  <c r="C71" i="27"/>
  <c r="C123" i="27" s="1"/>
  <c r="C127" i="27" s="1"/>
  <c r="D34" i="27" l="1"/>
  <c r="D41" i="27"/>
  <c r="D30" i="27"/>
  <c r="D35" i="27" s="1"/>
  <c r="D40" i="27"/>
  <c r="D94" i="27" l="1"/>
  <c r="D42" i="27"/>
  <c r="D68" i="27" s="1"/>
  <c r="D36" i="27"/>
  <c r="D122" i="27" s="1"/>
  <c r="G19" i="11"/>
  <c r="G18" i="11"/>
  <c r="G20" i="11"/>
  <c r="G16" i="11"/>
  <c r="G17" i="11"/>
  <c r="D45" i="27" l="1"/>
  <c r="D52" i="27" s="1"/>
  <c r="D50" i="27" l="1"/>
  <c r="D48" i="27"/>
  <c r="D51" i="27"/>
  <c r="D53" i="27"/>
  <c r="D47" i="27"/>
  <c r="D54" i="27"/>
  <c r="D49" i="27"/>
  <c r="D55" i="27" l="1"/>
  <c r="D69" i="27" l="1"/>
  <c r="D71" i="27" s="1"/>
  <c r="D123" i="27" s="1"/>
  <c r="D74" i="27"/>
  <c r="D82" i="27" l="1"/>
  <c r="D80" i="27"/>
  <c r="D77" i="27"/>
  <c r="D81" i="27"/>
  <c r="D79" i="27"/>
  <c r="D78" i="27"/>
  <c r="D83" i="27" l="1"/>
  <c r="D124" i="27" s="1"/>
  <c r="D86" i="27" l="1"/>
  <c r="D92" i="27" l="1"/>
  <c r="D91" i="27"/>
  <c r="D90" i="27"/>
  <c r="D93" i="27"/>
  <c r="D102" i="27"/>
  <c r="D95" i="27" l="1"/>
  <c r="D125" i="27" s="1"/>
  <c r="D126" i="27"/>
  <c r="D108" i="27" l="1"/>
  <c r="D127" i="27"/>
  <c r="D107" i="27" l="1"/>
  <c r="D109" i="27" s="1"/>
  <c r="D110" i="27" s="1"/>
  <c r="D116" i="27" s="1"/>
  <c r="D114" i="27" l="1"/>
  <c r="D115" i="27"/>
  <c r="D112" i="27"/>
  <c r="D113" i="27"/>
  <c r="D117" i="27" l="1"/>
  <c r="D118" i="27" s="1"/>
  <c r="D128" i="27" s="1"/>
  <c r="D129" i="27" s="1"/>
  <c r="D130" i="27" s="1"/>
  <c r="D16" i="11" s="1"/>
  <c r="J18" i="11"/>
  <c r="F20" i="11"/>
  <c r="J17" i="11" l="1"/>
  <c r="H20" i="11"/>
  <c r="J20" i="11"/>
  <c r="J16" i="11"/>
  <c r="H19" i="11"/>
  <c r="H18" i="11"/>
  <c r="F16" i="11"/>
  <c r="H16" i="11"/>
  <c r="F18" i="11"/>
  <c r="F17" i="11" l="1"/>
  <c r="H17" i="11"/>
  <c r="J19" i="11"/>
  <c r="F19" i="11"/>
  <c r="H21" i="11" l="1"/>
  <c r="J21" i="11"/>
  <c r="F21" i="11"/>
</calcChain>
</file>

<file path=xl/sharedStrings.xml><?xml version="1.0" encoding="utf-8"?>
<sst xmlns="http://schemas.openxmlformats.org/spreadsheetml/2006/main" count="1150" uniqueCount="204">
  <si>
    <t>IDENTIFICAÇÃO DO SERVIÇO</t>
  </si>
  <si>
    <t>Item do TR</t>
  </si>
  <si>
    <t>Descrição</t>
  </si>
  <si>
    <t>Carga Horária</t>
  </si>
  <si>
    <t>Salário</t>
  </si>
  <si>
    <t>MÓDULO 1 - COMPOSIÇÃO DA REMUNERAÇÃO</t>
  </si>
  <si>
    <t>Submódulo 1.1 - Remuneração</t>
  </si>
  <si>
    <t>Item</t>
  </si>
  <si>
    <t>Percentual %</t>
  </si>
  <si>
    <t>Valor (R$)</t>
  </si>
  <si>
    <t>A</t>
  </si>
  <si>
    <t>Salário-Base</t>
  </si>
  <si>
    <t>C</t>
  </si>
  <si>
    <t>Outros (especificar)</t>
  </si>
  <si>
    <t>Total do Submódulo 1.1</t>
  </si>
  <si>
    <t>Submódulo 1.2 - Pagamentos sem natureza remuneratória</t>
  </si>
  <si>
    <t>B</t>
  </si>
  <si>
    <t>Intervalo Intrajornada</t>
  </si>
  <si>
    <t>Total do Submódulo 1.2</t>
  </si>
  <si>
    <t>Quadro-Resumo do Módulo 1 - Composição da Remuneração</t>
  </si>
  <si>
    <t>Encargos e Benefícios Anuais, Mensais e Diários</t>
  </si>
  <si>
    <t>1.1</t>
  </si>
  <si>
    <t>Remuneração</t>
  </si>
  <si>
    <t>1.2</t>
  </si>
  <si>
    <t>Pagamentos sem natureza remuneratória e incidência</t>
  </si>
  <si>
    <t>TOTAL DO MÓDULO 1</t>
  </si>
  <si>
    <t>MÓDULO 2 - Encargos e Benefícios Anuais, Mensais e Diários</t>
  </si>
  <si>
    <t>Submódulo 2.1 - 13º (décimo terceiro) Salário, Férias e Adicional de Férias</t>
  </si>
  <si>
    <t>13º (décimo terceiro) Salário</t>
  </si>
  <si>
    <t>Adicional de Férias</t>
  </si>
  <si>
    <t>Total do Submódulo 2.1</t>
  </si>
  <si>
    <t>BASE DE CÁLCULO PARA O MÓDULO 2.2</t>
  </si>
  <si>
    <t>Submódulo 1.1 + Submódulo 2.1</t>
  </si>
  <si>
    <t>Submódulo 2.2 - Encargos Previdenciários (GPS), Fundo de Garantia por Tempo de Serviço (FGTS) e outras contribuições</t>
  </si>
  <si>
    <t>INSS (Previdência Social)</t>
  </si>
  <si>
    <t>SESI ou SESC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</si>
  <si>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</si>
  <si>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</si>
  <si>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</si>
  <si>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</si>
  <si>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</si>
  <si>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</si>
  <si>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</si>
  <si>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</si>
  <si>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t>Seguro Acidente de Trabalho e FAP (RAT AJUSTADO - RELATÓRIO SEFIP/GFIP)</t>
  </si>
  <si>
    <t>H</t>
  </si>
  <si>
    <t>SEBRAE</t>
  </si>
  <si>
    <t>Total do Submódulo 2.2</t>
  </si>
  <si>
    <t>Valor</t>
  </si>
  <si>
    <t>Seguro de vida</t>
  </si>
  <si>
    <t>Total do Submódulo 2.3</t>
  </si>
  <si>
    <t>Quadro-Resumo do Módulo 2 - Encargos e Benefícios anuais, mensais e diários</t>
  </si>
  <si>
    <t>2.1</t>
  </si>
  <si>
    <t>13º (décimo terceiro) salário e adicional de férias</t>
  </si>
  <si>
    <t>2.2</t>
  </si>
  <si>
    <t>GPS, FGTS e outras contribuições</t>
  </si>
  <si>
    <t>2.3</t>
  </si>
  <si>
    <t>Benefícios mensais e diários</t>
  </si>
  <si>
    <t>TOTAL DO MÓDULO 2</t>
  </si>
  <si>
    <t>BASE DE CÁLCULO PARA O MÓDULO 3</t>
  </si>
  <si>
    <t>Submódulo 1.1 + Módulo 2.1 + Módulo 2.2</t>
  </si>
  <si>
    <t>MÓDULO 3 - 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</si>
  <si>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</si>
  <si>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</si>
  <si>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</si>
  <si>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</si>
  <si>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dos encargos do submódulo 2.2 sobre o Aviso Prévio Trabalhado</t>
  </si>
  <si>
    <t>TOTAL DO MÓDULO 3</t>
  </si>
  <si>
    <t>BASE DE CÁLCULO PARA O MÓDULO 4</t>
  </si>
  <si>
    <t>Submódulo 1.1 + Módulo 2 + Módulo 3</t>
  </si>
  <si>
    <t>MÓDULO 4 - CUSTO DE RESPOSIÇÃO DO PROFISSIONAL AUSENTE</t>
  </si>
  <si>
    <t>Férias</t>
  </si>
  <si>
    <t>Licença paternidade / maternidade</t>
  </si>
  <si>
    <t>Faltas Legais</t>
  </si>
  <si>
    <t>Acidente de Trabalho</t>
  </si>
  <si>
    <t>TOTAL DO MÓDULO 4</t>
  </si>
  <si>
    <t>MÓDULO 5 - Insumos Diversos</t>
  </si>
  <si>
    <t>Uniformes</t>
  </si>
  <si>
    <t>TOTAL DO MÓDULO 5</t>
  </si>
  <si>
    <t>BASE DE CÁLCULO PARA O MÓDULO 6</t>
  </si>
  <si>
    <t>Módulo 1 + Módulo 2 + Módulo 3 + Módulo 4 + Módulo 5</t>
  </si>
  <si>
    <t>Módulo 6 - Custos Indiretos, Tributos e Lucro</t>
  </si>
  <si>
    <t>Custos Indiretos</t>
  </si>
  <si>
    <t>Lucro</t>
  </si>
  <si>
    <t>FATURAMENTO (MT + M6A + M6B)</t>
  </si>
  <si>
    <t>Tributos (Cálculo por Dentro)</t>
  </si>
  <si>
    <t>C.1. Tributos Federais (especificar)</t>
  </si>
  <si>
    <t>C1-A (PIS)</t>
  </si>
  <si>
    <t>C1-B (COFINS)</t>
  </si>
  <si>
    <t>C.2. Tributos Estaduais (especificar)</t>
  </si>
  <si>
    <t>C.3. Tributos Municipais (especificar)</t>
  </si>
  <si>
    <t>C3.A - (ISS)</t>
  </si>
  <si>
    <t>Soma dos Tributos</t>
  </si>
  <si>
    <t>TOTAL DO MÓDULO 6</t>
  </si>
  <si>
    <t>QUADRO RESUMO DO CUSTO POR EMPREGADO</t>
  </si>
  <si>
    <t>Mão de obra vinculada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</si>
  <si>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</si>
  <si>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</si>
  <si>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</si>
  <si>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</si>
  <si>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</si>
  <si>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= B + C + D + E)</t>
  </si>
  <si>
    <t>PLANILHA DE CUSTOS E FORMAÇÃO DE PREÇOS</t>
  </si>
  <si>
    <t>Licitação nº</t>
  </si>
  <si>
    <t xml:space="preserve">Data da apresentação da proposta (dia/mês/ano): </t>
  </si>
  <si>
    <t>Data de apresentação da proposta (mês/ano)</t>
  </si>
  <si>
    <t>PLANILHA DE COMPOSIÇÃO DE CUSTOS E FORMAÇÃO DE PREÇOS</t>
  </si>
  <si>
    <t>GRUPO 01 - MÃO DE OBRA EXCLUSIVA</t>
  </si>
  <si>
    <t>Und. de Medida</t>
  </si>
  <si>
    <t>Valor Unit.</t>
  </si>
  <si>
    <t>Qtd. Mensal</t>
  </si>
  <si>
    <t>Valor Mensal</t>
  </si>
  <si>
    <t>Qtd. Anual</t>
  </si>
  <si>
    <t>Valor Anual</t>
  </si>
  <si>
    <t>Total</t>
  </si>
  <si>
    <t>Posto Mensal</t>
  </si>
  <si>
    <t>SUBTOTAL GRUPO 01</t>
  </si>
  <si>
    <t>OBSERVAÇÕES</t>
  </si>
  <si>
    <t>No módulo 2 - Insumos de mão de obra o valor informado deverá ser o custo real do insumo (descontado eventualmente pago pelo empregado)</t>
  </si>
  <si>
    <t>No módulo 4 - Encargos sociais e trabalhistas os percentauis incidem sobre a remuneração.</t>
  </si>
  <si>
    <t>Em conformidade com a nova regra para o aviso prévio, definida na Lei nº 12.506/11, os anos subsequentes ao primeiro ano de contrato deverão considerar 03 dias para fins de aviso prévio até o limite de 12 dias.</t>
  </si>
  <si>
    <t>Consoante jurisprudência consolidada do Tribunal de Contas da União, as licitantes deverão abster-se de incluir na planilha de custos e formação de preços os itens relativos à TREEINAMETNO/CAPACITAÇÃO e/ou RECICLAGEM DE PESSOAL E RESERVA TÉCNICA.</t>
  </si>
  <si>
    <t>O licitante deve preencher o item Seguro Acidente de Trabalho e FAP do submódulo 4.1 da planilha de custo e formação de preço com o percentual apresentado no relatório SEFIP/GFIP, que será comprovado mediante a apresentação do relatóro GFIP ou outro documento apto a fazê-lo no momento do envio da proposta adequada ao lance vencedor.</t>
  </si>
  <si>
    <t>O licitante deve elaborar sua proposta e, por conseguinte, sua planilha com base no regime de tributação ao qual estará submetido durante a execução do contrato.</t>
  </si>
  <si>
    <t xml:space="preserve">Ano Acordo, Convenção ou Sentença Normativa em Dissídio Coletivo: </t>
  </si>
  <si>
    <t>Mão de obra vinculada à execução Contratual: Dedicação Exclusiva</t>
  </si>
  <si>
    <t xml:space="preserve">Salário Normativo da Categoria Profissional: </t>
  </si>
  <si>
    <t xml:space="preserve">Categoria profissional (vinculada à execução Contratual): </t>
  </si>
  <si>
    <t xml:space="preserve">Data Base da Categoria (dia/mês/ano): </t>
  </si>
  <si>
    <t>Valor Total por Empregado</t>
  </si>
  <si>
    <t>Adicional Noturno</t>
  </si>
  <si>
    <t>Qtd.</t>
  </si>
  <si>
    <t>CUSTO MENSAL DO UNIFORME POR EMPREGADO</t>
  </si>
  <si>
    <t>Obs: Será pago somente o valor efetivamente gasto no mês, mediante a apresentação de documento fiscal</t>
  </si>
  <si>
    <t>Obs: Será pago somente o valor efetivamente gasto no mês, mediante a apresentação de documento fiscal.</t>
  </si>
  <si>
    <r>
      <t xml:space="preserve">Identificação do Serviço: </t>
    </r>
    <r>
      <rPr>
        <b/>
        <sz val="12"/>
        <rFont val="Times New Roman"/>
        <family val="1"/>
      </rPr>
      <t>VIGILÂNCIA PATRIMONIAL DESARMADA</t>
    </r>
  </si>
  <si>
    <t>Posto envolvendo 2 (dois) vigilantes desarmados em turnos 12x36h DIURNO</t>
  </si>
  <si>
    <t>220h</t>
  </si>
  <si>
    <t>Dia do Vigilante</t>
  </si>
  <si>
    <t>Adicional de Periculosidade</t>
  </si>
  <si>
    <t>Transporte (Quantidade: 15, Valor da Passagem: R$ 4,50) - 6%</t>
  </si>
  <si>
    <t>Auxílio Alimentação - 15%</t>
  </si>
  <si>
    <t>Assistência Médica e Odontológica (CCT)</t>
  </si>
  <si>
    <t>Serviço de Vigilância Líder DIURNA desarmada envolvendo 02 (dois) vigilantes na escala de 12x36 horas de segunda-feira a domingo.</t>
  </si>
  <si>
    <t>Serviço de Vigilância NOTURNA desarmada envolvendo 02 (dois) vigilantes na escala de 12x36 horas de segunda-feira a domingo com bicicleta aro 26 com 21 marchas.</t>
  </si>
  <si>
    <t>Serviço de Vigilância Patrimonial DIURNA desarmada envolvendo 02 (dois) vigilantes na escala de 12x36 horas de segunda-feira a domingo com bicicleta aro 26 com 21 marchas.</t>
  </si>
  <si>
    <t>Serviço de Vigilância Patrimonial DIURNA desarmada envolvendo 02 (dois) vigilantes na escala de 12x36 horas de segunda-feira a domingo.</t>
  </si>
  <si>
    <t>Serviço de Vigilância Líder NOTURNA desarmada envolvendo 02 (dois) vigilantes na escala de 12x36 horas de segunda-feira a domingo.</t>
  </si>
  <si>
    <t>Multa do FGTS e sobre o Aviso Prévio Trabalhado</t>
  </si>
  <si>
    <t>Valor Total por posto</t>
  </si>
  <si>
    <t>Materiais e equipamentos</t>
  </si>
  <si>
    <t>Conjunto de Uniforme completo para os postos de vigilancia por empregado (Itens 01, 03, 04 e 05)</t>
  </si>
  <si>
    <t>Custo Unitário</t>
  </si>
  <si>
    <t>Vida Útil (meses)</t>
  </si>
  <si>
    <t>Custo Mensal</t>
  </si>
  <si>
    <t>Calça cargo, tecido Rip Stop, composição 67% de Algodão + 33% Poliéster, reforços no joelho, e na parte traseira com 06 (seis) bolsos, sendo 02 (dois) frontais tipo faca, 02 (dois) nas laterais das pernas e 02 (dois) na parte de trás, confeccionado em linha Nylon 60, zíper e botões em Nylon.</t>
  </si>
  <si>
    <t>Cinto confeccionado em Nylon</t>
  </si>
  <si>
    <t>Gandola tradicional de manga curta confeccionada em tecido pollycotton, composição: 33% algodão e 67% Poliéster, com identificação da empresa.</t>
  </si>
  <si>
    <t>Coturno confeccionado em couro, solado em borracha antiderrapante, palmilha em gel com formato anatômico, resistente a água, cor preta, Estilo Guartelá.</t>
  </si>
  <si>
    <t>Meias em Algodão (par)</t>
  </si>
  <si>
    <t>Boné ajustável</t>
  </si>
  <si>
    <t>Japona térmica de acordo com as condições climáticas da região</t>
  </si>
  <si>
    <t>Capa de Chuva</t>
  </si>
  <si>
    <t>Crachá</t>
  </si>
  <si>
    <t>Conjunto de Uniforme completo para os postos de vigilancia por empregado. (Item 02)</t>
  </si>
  <si>
    <t>Bermuda Cargo, tecido Rip Stop, composição 67% algodão + 33% poliéster, Costura dupla com 06 (seis) bolsos.</t>
  </si>
  <si>
    <t>Cinto de Nylon</t>
  </si>
  <si>
    <t>Tênis Tático Militar, almofadado internamente, palmilha em Gel, com formato anatômico, solado em borracha antiderrapante, cor preta.</t>
  </si>
  <si>
    <t>Meias em Algodão</t>
  </si>
  <si>
    <t>Materiais e equipamentos disponibilizados por posto (Itens 01 e 03)</t>
  </si>
  <si>
    <t>Livro de Ocorrência</t>
  </si>
  <si>
    <t>Rádio (par)</t>
  </si>
  <si>
    <t>Bastão Eletrônico para ronda</t>
  </si>
  <si>
    <t>Tonfa Retrátil</t>
  </si>
  <si>
    <t>Porta Tonfa em Metal</t>
  </si>
  <si>
    <t>Apito</t>
  </si>
  <si>
    <t>Cordão de Apito</t>
  </si>
  <si>
    <t>Garrafa tipo Squeeze em plástico 500 ml</t>
  </si>
  <si>
    <t>CUSTO MENSAL COM MATERIAIS E EQUIPAMENTOS POR POSTO</t>
  </si>
  <si>
    <t>Materiais e equipamentos disponibilizados por posto (Item 02)</t>
  </si>
  <si>
    <t>Bicicleta aro 26, mínimo de 21 marchas.</t>
  </si>
  <si>
    <t>Materiais e equipamentos disponibilizados por posto (Itens 04 e 05)</t>
  </si>
  <si>
    <t>Lanterna/Holofote em LED com bateria recarregável, autonomia mínima de 7 horas contínuas, iluminação de longa distância, alimentação bivolt.</t>
  </si>
  <si>
    <t>VALOR REFERENTE A MATERIAIS E EQUIPAMENTOS PARA COMPOSIÇÃO DA PLANILHA</t>
  </si>
  <si>
    <t>PLANILHA DE COMPOSIÇÃO DE CUSTOS DE MATERIAIS E EQUIPAMENTOS</t>
  </si>
  <si>
    <t>PLANILHA DE COMPOSIÇÃO DE CUSTOS DE UNIFORMES</t>
  </si>
  <si>
    <t>Prêmio do Trabalho Noturno</t>
  </si>
  <si>
    <t>Adicional de Boa Permanência Nível III</t>
  </si>
  <si>
    <t>Qtd. Total (60 meses)</t>
  </si>
  <si>
    <t>Processo nº 23746.005475/2024-50</t>
  </si>
  <si>
    <t>Nº de meses de execução contratual: 60 meses</t>
  </si>
  <si>
    <r>
      <t xml:space="preserve">Identificação do Serviço: </t>
    </r>
    <r>
      <rPr>
        <b/>
        <sz val="12"/>
        <rFont val="Times New Roman"/>
        <family val="1"/>
      </rPr>
      <t>PRESTAÇÃO CONTINUADA DE SERVIÇOS DE VIGILÂNCIA PATRIMONIAL DESARMADA</t>
    </r>
  </si>
  <si>
    <t>Categoria profissional (vinculada à execução Contratual): VIGILANTE</t>
  </si>
  <si>
    <t>VIGILANTE</t>
  </si>
  <si>
    <t>Adicional de Vigilante Líder</t>
  </si>
  <si>
    <t>Data Base da Categoria (dia/mês/ano): 01/01/2025</t>
  </si>
  <si>
    <t>Submódulo 2.3 - Itens vinculados à CCT</t>
  </si>
  <si>
    <t>Cota de Jovem Aprendiz</t>
  </si>
  <si>
    <t>60 MESES</t>
  </si>
  <si>
    <t>DEDICAÇÃO EXCLUSIVA</t>
  </si>
  <si>
    <t xml:space="preserve">Nº de meses de execução contratual: </t>
  </si>
  <si>
    <t>VALOR TOTAL POR EXTENSO</t>
  </si>
  <si>
    <t>Salário Normativo da Categoria Profissional: R$ 1.568,03</t>
  </si>
  <si>
    <t>Hora Noturna Reduzida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</si>
</sst>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#,##0.0000"/>
    <numFmt numFmtId="166" formatCode="&quot;R$&quot;\ #,##0.00"/>
  </numFmts>
  <fonts count="19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  <font>
      <sz val="12"/>
      <name val="Times New Roman"/>
      <family val="1"/>
    </font>
    <font>
      <b/>
      <i/>
      <sz val="12"/>
      <name val="Arial"/>
      <family val="2"/>
      <charset val="1"/>
    </font>
    <font>
      <b/>
      <sz val="16"/>
      <name val="Times New Roman"/>
      <family val="1"/>
      <charset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4" xfId="0" applyBorder="1"/>
    <xf numFmtId="0" fontId="5" fillId="0" borderId="3" xfId="0" applyFont="1" applyBorder="1" applyAlignment="1">
      <alignment vertical="center"/>
    </xf>
    <xf numFmtId="0" fontId="6" fillId="0" borderId="4" xfId="0" applyFont="1" applyBorder="1"/>
    <xf numFmtId="0" fontId="7" fillId="0" borderId="3" xfId="0" applyFont="1" applyBorder="1"/>
    <xf numFmtId="0" fontId="8" fillId="0" borderId="4" xfId="0" applyFont="1" applyBorder="1"/>
    <xf numFmtId="0" fontId="1" fillId="0" borderId="4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/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13" fillId="0" borderId="1" xfId="3" applyFont="1" applyBorder="1" applyAlignment="1">
      <alignment horizontal="center" vertical="center"/>
    </xf>
    <xf numFmtId="44" fontId="12" fillId="3" borderId="1" xfId="2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44" fontId="15" fillId="0" borderId="1" xfId="2" applyFont="1" applyBorder="1" applyAlignment="1">
      <alignment horizontal="right" vertical="center"/>
    </xf>
    <xf numFmtId="44" fontId="11" fillId="3" borderId="1" xfId="2" applyFont="1" applyFill="1" applyBorder="1" applyAlignment="1">
      <alignment horizontal="right"/>
    </xf>
    <xf numFmtId="10" fontId="3" fillId="0" borderId="0" xfId="0" applyNumberFormat="1" applyFont="1"/>
    <xf numFmtId="0" fontId="7" fillId="0" borderId="2" xfId="0" applyFont="1" applyBorder="1"/>
    <xf numFmtId="0" fontId="7" fillId="0" borderId="6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9" fontId="13" fillId="0" borderId="7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2" fillId="2" borderId="7" xfId="0" applyFont="1" applyFill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10" fontId="13" fillId="0" borderId="7" xfId="0" applyNumberFormat="1" applyFont="1" applyBorder="1"/>
    <xf numFmtId="10" fontId="12" fillId="3" borderId="7" xfId="0" applyNumberFormat="1" applyFont="1" applyFill="1" applyBorder="1"/>
    <xf numFmtId="0" fontId="13" fillId="0" borderId="7" xfId="0" applyFont="1" applyBorder="1" applyAlignment="1">
      <alignment wrapText="1"/>
    </xf>
    <xf numFmtId="0" fontId="12" fillId="2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2" fillId="2" borderId="7" xfId="0" applyFont="1" applyFill="1" applyBorder="1" applyAlignment="1">
      <alignment wrapText="1"/>
    </xf>
    <xf numFmtId="0" fontId="12" fillId="2" borderId="7" xfId="0" applyFont="1" applyFill="1" applyBorder="1" applyAlignment="1">
      <alignment vertical="center" wrapText="1"/>
    </xf>
    <xf numFmtId="0" fontId="12" fillId="0" borderId="7" xfId="0" applyFont="1" applyBorder="1"/>
    <xf numFmtId="165" fontId="12" fillId="0" borderId="7" xfId="0" applyNumberFormat="1" applyFont="1" applyBorder="1"/>
    <xf numFmtId="164" fontId="13" fillId="0" borderId="7" xfId="0" applyNumberFormat="1" applyFont="1" applyBorder="1"/>
    <xf numFmtId="10" fontId="12" fillId="0" borderId="7" xfId="0" applyNumberFormat="1" applyFont="1" applyBorder="1"/>
    <xf numFmtId="0" fontId="13" fillId="2" borderId="7" xfId="0" applyFont="1" applyFill="1" applyBorder="1" applyAlignment="1">
      <alignment horizontal="center"/>
    </xf>
    <xf numFmtId="10" fontId="13" fillId="2" borderId="7" xfId="0" applyNumberFormat="1" applyFont="1" applyFill="1" applyBorder="1"/>
    <xf numFmtId="43" fontId="13" fillId="0" borderId="7" xfId="3" applyFont="1" applyBorder="1" applyAlignment="1" applyProtection="1"/>
    <xf numFmtId="0" fontId="12" fillId="0" borderId="0" xfId="0" applyFont="1" applyAlignment="1">
      <alignment horizontal="right"/>
    </xf>
    <xf numFmtId="4" fontId="12" fillId="0" borderId="0" xfId="0" applyNumberFormat="1" applyFont="1"/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0" fontId="12" fillId="2" borderId="0" xfId="0" applyFont="1" applyFill="1"/>
    <xf numFmtId="0" fontId="12" fillId="0" borderId="7" xfId="0" applyFont="1" applyBorder="1" applyAlignment="1">
      <alignment horizontal="left"/>
    </xf>
    <xf numFmtId="0" fontId="12" fillId="2" borderId="0" xfId="0" applyFont="1" applyFill="1" applyAlignment="1">
      <alignment horizontal="center"/>
    </xf>
    <xf numFmtId="10" fontId="13" fillId="0" borderId="7" xfId="0" applyNumberFormat="1" applyFont="1" applyBorder="1" applyAlignment="1">
      <alignment horizontal="right"/>
    </xf>
    <xf numFmtId="10" fontId="13" fillId="0" borderId="7" xfId="1" applyNumberFormat="1" applyFont="1" applyBorder="1" applyAlignment="1">
      <alignment horizontal="right"/>
    </xf>
    <xf numFmtId="10" fontId="12" fillId="0" borderId="7" xfId="1" applyNumberFormat="1" applyFont="1" applyBorder="1" applyAlignment="1">
      <alignment horizontal="right"/>
    </xf>
    <xf numFmtId="10" fontId="12" fillId="3" borderId="14" xfId="0" applyNumberFormat="1" applyFont="1" applyFill="1" applyBorder="1"/>
    <xf numFmtId="0" fontId="13" fillId="0" borderId="1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/>
    <xf numFmtId="0" fontId="6" fillId="0" borderId="5" xfId="0" applyFont="1" applyBorder="1"/>
    <xf numFmtId="0" fontId="7" fillId="0" borderId="3" xfId="0" applyFont="1" applyBorder="1" applyAlignment="1">
      <alignment vertical="center"/>
    </xf>
    <xf numFmtId="43" fontId="12" fillId="3" borderId="7" xfId="3" applyFont="1" applyFill="1" applyBorder="1" applyAlignment="1" applyProtection="1"/>
    <xf numFmtId="43" fontId="12" fillId="0" borderId="7" xfId="3" applyFont="1" applyBorder="1" applyAlignment="1" applyProtection="1"/>
    <xf numFmtId="43" fontId="12" fillId="3" borderId="7" xfId="3" applyFont="1" applyFill="1" applyBorder="1" applyAlignment="1" applyProtection="1">
      <alignment horizontal="right" vertical="center"/>
    </xf>
    <xf numFmtId="43" fontId="13" fillId="0" borderId="7" xfId="3" applyFont="1" applyBorder="1" applyAlignment="1">
      <alignment horizontal="right"/>
    </xf>
    <xf numFmtId="43" fontId="12" fillId="3" borderId="7" xfId="3" applyFont="1" applyFill="1" applyBorder="1" applyAlignment="1">
      <alignment horizontal="right"/>
    </xf>
    <xf numFmtId="43" fontId="12" fillId="0" borderId="7" xfId="3" applyFont="1" applyBorder="1" applyAlignment="1">
      <alignment horizontal="right"/>
    </xf>
    <xf numFmtId="43" fontId="12" fillId="3" borderId="7" xfId="3" applyFont="1" applyFill="1" applyBorder="1" applyAlignment="1"/>
    <xf numFmtId="43" fontId="13" fillId="0" borderId="7" xfId="3" applyFont="1" applyBorder="1" applyAlignment="1"/>
    <xf numFmtId="43" fontId="13" fillId="0" borderId="7" xfId="3" applyFont="1" applyBorder="1" applyAlignment="1" applyProtection="1">
      <alignment horizontal="right" vertical="center"/>
    </xf>
    <xf numFmtId="43" fontId="13" fillId="0" borderId="9" xfId="3" applyFont="1" applyBorder="1" applyAlignment="1" applyProtection="1"/>
    <xf numFmtId="43" fontId="13" fillId="0" borderId="8" xfId="3" applyFont="1" applyBorder="1" applyAlignment="1"/>
    <xf numFmtId="43" fontId="12" fillId="3" borderId="11" xfId="3" applyFont="1" applyFill="1" applyBorder="1" applyAlignment="1"/>
    <xf numFmtId="43" fontId="13" fillId="0" borderId="7" xfId="3" applyFont="1" applyBorder="1" applyAlignment="1">
      <alignment vertical="center"/>
    </xf>
    <xf numFmtId="0" fontId="12" fillId="0" borderId="12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43" fontId="12" fillId="0" borderId="7" xfId="3" applyFont="1" applyFill="1" applyBorder="1" applyAlignment="1"/>
    <xf numFmtId="9" fontId="13" fillId="0" borderId="8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43" fontId="12" fillId="0" borderId="7" xfId="3" applyFont="1" applyFill="1" applyBorder="1" applyAlignment="1" applyProtection="1"/>
    <xf numFmtId="44" fontId="13" fillId="0" borderId="7" xfId="2" applyFont="1" applyBorder="1"/>
    <xf numFmtId="44" fontId="13" fillId="0" borderId="1" xfId="2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7" fillId="0" borderId="4" xfId="0" applyFont="1" applyBorder="1" applyAlignment="1">
      <alignment wrapText="1"/>
    </xf>
    <xf numFmtId="4" fontId="1" fillId="0" borderId="3" xfId="0" applyNumberFormat="1" applyFont="1" applyBorder="1"/>
    <xf numFmtId="0" fontId="13" fillId="0" borderId="5" xfId="0" applyFont="1" applyBorder="1"/>
    <xf numFmtId="44" fontId="13" fillId="0" borderId="5" xfId="2" applyFont="1" applyBorder="1"/>
    <xf numFmtId="10" fontId="13" fillId="0" borderId="7" xfId="0" applyNumberFormat="1" applyFont="1" applyBorder="1" applyAlignment="1">
      <alignment horizontal="center" vertical="center"/>
    </xf>
    <xf numFmtId="9" fontId="13" fillId="0" borderId="7" xfId="1" applyFont="1" applyBorder="1" applyAlignment="1">
      <alignment horizontal="center" vertical="center"/>
    </xf>
    <xf numFmtId="0" fontId="12" fillId="3" borderId="7" xfId="0" applyFont="1" applyFill="1" applyBorder="1"/>
    <xf numFmtId="0" fontId="11" fillId="2" borderId="1" xfId="0" applyFont="1" applyFill="1" applyBorder="1" applyAlignment="1">
      <alignment horizontal="center"/>
    </xf>
    <xf numFmtId="43" fontId="12" fillId="0" borderId="7" xfId="3" applyFont="1" applyFill="1" applyBorder="1" applyAlignment="1">
      <alignment horizontal="right"/>
    </xf>
    <xf numFmtId="43" fontId="13" fillId="0" borderId="7" xfId="3" applyFont="1" applyFill="1" applyBorder="1" applyAlignment="1">
      <alignment horizontal="right"/>
    </xf>
    <xf numFmtId="10" fontId="12" fillId="0" borderId="7" xfId="0" applyNumberFormat="1" applyFont="1" applyBorder="1" applyAlignment="1">
      <alignment horizontal="right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wrapText="1"/>
    </xf>
    <xf numFmtId="0" fontId="11" fillId="2" borderId="1" xfId="0" applyFont="1" applyFill="1" applyBorder="1"/>
    <xf numFmtId="0" fontId="18" fillId="0" borderId="1" xfId="0" applyFont="1" applyBorder="1" applyAlignment="1">
      <alignment vertical="center" wrapText="1"/>
    </xf>
    <xf numFmtId="44" fontId="15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44" fontId="11" fillId="3" borderId="1" xfId="2" applyFont="1" applyFill="1" applyBorder="1" applyAlignment="1">
      <alignment horizontal="center" vertical="center"/>
    </xf>
    <xf numFmtId="0" fontId="11" fillId="0" borderId="16" xfId="0" applyFont="1" applyBorder="1" applyAlignment="1">
      <alignment horizontal="right"/>
    </xf>
    <xf numFmtId="0" fontId="15" fillId="0" borderId="16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15" fillId="0" borderId="4" xfId="0" applyFont="1" applyBorder="1"/>
    <xf numFmtId="0" fontId="15" fillId="0" borderId="5" xfId="0" applyFont="1" applyBorder="1"/>
    <xf numFmtId="0" fontId="7" fillId="0" borderId="3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14" fontId="13" fillId="0" borderId="3" xfId="0" applyNumberFormat="1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44" fontId="12" fillId="3" borderId="1" xfId="2" applyFont="1" applyFill="1" applyBorder="1" applyAlignment="1">
      <alignment vertical="center"/>
    </xf>
    <xf numFmtId="43" fontId="13" fillId="0" borderId="7" xfId="3" applyFont="1" applyFill="1" applyBorder="1" applyAlignment="1" applyProtection="1"/>
    <xf numFmtId="43" fontId="13" fillId="0" borderId="7" xfId="3" applyFont="1" applyFill="1" applyBorder="1" applyAlignment="1" applyProtection="1">
      <alignment horizontal="right" vertical="center"/>
    </xf>
    <xf numFmtId="43" fontId="13" fillId="0" borderId="7" xfId="3" applyFont="1" applyFill="1" applyBorder="1" applyAlignment="1"/>
    <xf numFmtId="10" fontId="13" fillId="4" borderId="7" xfId="0" applyNumberFormat="1" applyFont="1" applyFill="1" applyBorder="1" applyAlignment="1">
      <alignment vertical="center"/>
    </xf>
    <xf numFmtId="10" fontId="13" fillId="4" borderId="7" xfId="0" applyNumberFormat="1" applyFont="1" applyFill="1" applyBorder="1"/>
    <xf numFmtId="166" fontId="15" fillId="4" borderId="1" xfId="2" applyNumberFormat="1" applyFont="1" applyFill="1" applyBorder="1" applyAlignment="1">
      <alignment horizontal="center" vertical="center"/>
    </xf>
    <xf numFmtId="166" fontId="15" fillId="4" borderId="1" xfId="0" applyNumberFormat="1" applyFont="1" applyFill="1" applyBorder="1" applyAlignment="1">
      <alignment horizontal="center" vertical="center"/>
    </xf>
    <xf numFmtId="43" fontId="13" fillId="4" borderId="7" xfId="3" applyFont="1" applyFill="1" applyBorder="1" applyAlignment="1" applyProtection="1"/>
    <xf numFmtId="43" fontId="1" fillId="0" borderId="0" xfId="0" applyNumberFormat="1" applyFont="1"/>
    <xf numFmtId="43" fontId="0" fillId="0" borderId="0" xfId="0" applyNumberFormat="1"/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right"/>
    </xf>
    <xf numFmtId="0" fontId="13" fillId="0" borderId="7" xfId="0" applyFont="1" applyBorder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10" fontId="12" fillId="3" borderId="7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right"/>
    </xf>
    <xf numFmtId="0" fontId="12" fillId="3" borderId="13" xfId="0" applyFont="1" applyFill="1" applyBorder="1" applyAlignment="1">
      <alignment horizontal="right"/>
    </xf>
    <xf numFmtId="0" fontId="12" fillId="2" borderId="12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right"/>
    </xf>
    <xf numFmtId="0" fontId="12" fillId="3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showGridLines="0" zoomScale="85" zoomScaleNormal="85" workbookViewId="0">
      <selection activeCell="F18" sqref="F18"/>
    </sheetView>
  </sheetViews>
  <sheetFormatPr defaultRowHeight="15" x14ac:dyDescent="0.25"/>
  <cols>
    <col min="1" max="1" width="8.85546875" style="4" customWidth="1"/>
    <col min="2" max="2" width="43.85546875" customWidth="1"/>
    <col min="3" max="3" width="13.28515625" customWidth="1"/>
    <col min="4" max="4" width="14.140625" customWidth="1"/>
    <col min="5" max="5" width="9.28515625" customWidth="1"/>
    <col min="6" max="6" width="20.85546875" customWidth="1"/>
    <col min="7" max="7" width="9" customWidth="1"/>
    <col min="8" max="8" width="20.7109375" customWidth="1"/>
    <col min="9" max="9" width="12.7109375" customWidth="1"/>
    <col min="10" max="10" width="20" customWidth="1"/>
    <col min="11" max="11" width="5.7109375" customWidth="1"/>
  </cols>
  <sheetData>
    <row r="1" spans="1:10" ht="15.75" x14ac:dyDescent="0.25">
      <c r="A1" s="137" t="s">
        <v>102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8.75" customHeight="1" x14ac:dyDescent="0.25">
      <c r="A2" s="7" t="s">
        <v>189</v>
      </c>
      <c r="B2" s="14"/>
      <c r="C2" s="71"/>
      <c r="D2" s="71"/>
      <c r="E2" s="71"/>
      <c r="F2" s="71"/>
      <c r="G2" s="71"/>
      <c r="H2" s="71"/>
      <c r="I2" s="71"/>
      <c r="J2" s="72"/>
    </row>
    <row r="3" spans="1:10" ht="18.75" customHeight="1" x14ac:dyDescent="0.25">
      <c r="A3" s="7" t="s">
        <v>103</v>
      </c>
      <c r="B3" s="8"/>
      <c r="C3" s="71"/>
      <c r="D3" s="71"/>
      <c r="E3" s="71"/>
      <c r="F3" s="71"/>
      <c r="G3" s="71"/>
      <c r="H3" s="71"/>
      <c r="I3" s="71"/>
      <c r="J3" s="72"/>
    </row>
    <row r="4" spans="1:10" ht="18.75" customHeight="1" x14ac:dyDescent="0.25">
      <c r="A4" s="7" t="s">
        <v>104</v>
      </c>
      <c r="B4" s="8"/>
      <c r="C4" s="71"/>
      <c r="D4" s="71"/>
      <c r="E4" s="71"/>
      <c r="F4" s="71"/>
      <c r="G4" s="71"/>
      <c r="H4" s="71"/>
      <c r="I4" s="71"/>
      <c r="J4" s="72"/>
    </row>
    <row r="5" spans="1:10" s="1" customFormat="1" ht="18.75" customHeight="1" x14ac:dyDescent="0.25">
      <c r="A5" s="74" t="s">
        <v>105</v>
      </c>
      <c r="B5" s="10"/>
      <c r="C5" s="71"/>
      <c r="D5" s="71"/>
      <c r="E5" s="71"/>
      <c r="F5" s="71"/>
      <c r="G5" s="71"/>
      <c r="H5" s="71"/>
      <c r="I5" s="71"/>
      <c r="J5" s="72"/>
    </row>
    <row r="6" spans="1:10" s="1" customFormat="1" ht="18.75" customHeight="1" x14ac:dyDescent="0.25">
      <c r="A6" s="74" t="s">
        <v>124</v>
      </c>
      <c r="B6" s="10"/>
      <c r="C6" s="71"/>
      <c r="D6" s="71"/>
      <c r="E6" s="71"/>
      <c r="F6" s="71"/>
      <c r="G6" s="71"/>
      <c r="H6" s="71"/>
      <c r="I6" s="71"/>
      <c r="J6" s="72"/>
    </row>
    <row r="7" spans="1:10" s="1" customFormat="1" ht="18.75" customHeight="1" x14ac:dyDescent="0.25">
      <c r="A7" s="74" t="s">
        <v>190</v>
      </c>
      <c r="B7" s="10"/>
      <c r="C7" s="71"/>
      <c r="D7" s="71"/>
      <c r="E7" s="71"/>
      <c r="F7" s="71"/>
      <c r="G7" s="71"/>
      <c r="H7" s="71"/>
      <c r="I7" s="71"/>
      <c r="J7" s="72"/>
    </row>
    <row r="8" spans="1:10" s="1" customFormat="1" ht="18.75" customHeight="1" x14ac:dyDescent="0.25">
      <c r="A8" s="74" t="s">
        <v>125</v>
      </c>
      <c r="B8" s="12"/>
      <c r="C8" s="71"/>
      <c r="D8" s="71"/>
      <c r="E8" s="71"/>
      <c r="F8" s="71"/>
      <c r="G8" s="71"/>
      <c r="H8" s="71"/>
      <c r="I8" s="71"/>
      <c r="J8" s="72"/>
    </row>
    <row r="9" spans="1:10" ht="18.75" customHeight="1" x14ac:dyDescent="0.25">
      <c r="A9" s="74" t="s">
        <v>191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s="1" customFormat="1" ht="18.75" customHeight="1" x14ac:dyDescent="0.25">
      <c r="A10" s="74" t="s">
        <v>202</v>
      </c>
      <c r="B10" s="12"/>
      <c r="C10" s="71"/>
      <c r="D10" s="71"/>
      <c r="E10" s="71"/>
      <c r="F10" s="71"/>
      <c r="G10" s="71"/>
      <c r="H10" s="71"/>
      <c r="I10" s="71"/>
      <c r="J10" s="72"/>
    </row>
    <row r="11" spans="1:10" s="3" customFormat="1" ht="18.75" customHeight="1" x14ac:dyDescent="0.25">
      <c r="A11" s="74" t="s">
        <v>192</v>
      </c>
      <c r="B11" s="12"/>
      <c r="C11" s="8"/>
      <c r="D11" s="8"/>
      <c r="E11" s="8"/>
      <c r="F11" s="8"/>
      <c r="G11" s="8"/>
      <c r="H11" s="8"/>
      <c r="I11" s="8"/>
      <c r="J11" s="73"/>
    </row>
    <row r="12" spans="1:10" s="1" customFormat="1" ht="18.75" customHeight="1" x14ac:dyDescent="0.25">
      <c r="A12" s="74" t="s">
        <v>195</v>
      </c>
      <c r="B12" s="12"/>
      <c r="C12" s="71"/>
      <c r="D12" s="71"/>
      <c r="E12" s="71"/>
      <c r="F12" s="71"/>
      <c r="G12" s="71"/>
      <c r="H12" s="71"/>
      <c r="I12" s="71"/>
      <c r="J12" s="72"/>
    </row>
    <row r="13" spans="1:10" ht="22.5" customHeight="1" x14ac:dyDescent="0.25">
      <c r="A13" s="140" t="s">
        <v>106</v>
      </c>
      <c r="B13" s="141"/>
      <c r="C13" s="141"/>
      <c r="D13" s="141"/>
      <c r="E13" s="141"/>
      <c r="F13" s="141"/>
      <c r="G13" s="141"/>
      <c r="H13" s="141"/>
      <c r="I13" s="141"/>
      <c r="J13" s="142"/>
    </row>
    <row r="14" spans="1:10" ht="22.5" customHeight="1" x14ac:dyDescent="0.25">
      <c r="A14" s="140" t="s">
        <v>107</v>
      </c>
      <c r="B14" s="141"/>
      <c r="C14" s="141"/>
      <c r="D14" s="141"/>
      <c r="E14" s="141"/>
      <c r="F14" s="141"/>
      <c r="G14" s="141"/>
      <c r="H14" s="141"/>
      <c r="I14" s="141"/>
      <c r="J14" s="142"/>
    </row>
    <row r="15" spans="1:10" ht="33" customHeight="1" x14ac:dyDescent="0.25">
      <c r="A15" s="21" t="s">
        <v>7</v>
      </c>
      <c r="B15" s="21" t="s">
        <v>2</v>
      </c>
      <c r="C15" s="21" t="s">
        <v>108</v>
      </c>
      <c r="D15" s="21" t="s">
        <v>109</v>
      </c>
      <c r="E15" s="21" t="s">
        <v>110</v>
      </c>
      <c r="F15" s="21" t="s">
        <v>111</v>
      </c>
      <c r="G15" s="21" t="s">
        <v>112</v>
      </c>
      <c r="H15" s="21" t="s">
        <v>113</v>
      </c>
      <c r="I15" s="68" t="s">
        <v>188</v>
      </c>
      <c r="J15" s="21" t="s">
        <v>114</v>
      </c>
    </row>
    <row r="16" spans="1:10" ht="63" x14ac:dyDescent="0.25">
      <c r="A16" s="16">
        <v>1</v>
      </c>
      <c r="B16" s="15" t="s">
        <v>146</v>
      </c>
      <c r="C16" s="67" t="s">
        <v>115</v>
      </c>
      <c r="D16" s="22">
        <f>'01. VIG. DIURNO'!D130</f>
        <v>10262.099999999999</v>
      </c>
      <c r="E16" s="67">
        <v>8</v>
      </c>
      <c r="F16" s="95">
        <f t="shared" ref="F16:F20" si="0">E16*D16</f>
        <v>82096.799999999988</v>
      </c>
      <c r="G16" s="16">
        <f t="shared" ref="G16:G20" si="1">E16*12</f>
        <v>96</v>
      </c>
      <c r="H16" s="69">
        <f t="shared" ref="H16:H20" si="2">G16*D16</f>
        <v>985161.59999999986</v>
      </c>
      <c r="I16" s="16">
        <f>E16*60</f>
        <v>480</v>
      </c>
      <c r="J16" s="22">
        <f t="shared" ref="J16:J20" si="3">I16*D16</f>
        <v>4925807.9999999991</v>
      </c>
    </row>
    <row r="17" spans="1:10" ht="63" x14ac:dyDescent="0.25">
      <c r="A17" s="16">
        <v>2</v>
      </c>
      <c r="B17" s="15" t="s">
        <v>145</v>
      </c>
      <c r="C17" s="67" t="s">
        <v>115</v>
      </c>
      <c r="D17" s="22">
        <f>'02. VIG. DIURNO BICICLETA'!D130</f>
        <v>10262.099999999999</v>
      </c>
      <c r="E17" s="67">
        <v>8</v>
      </c>
      <c r="F17" s="95">
        <f t="shared" si="0"/>
        <v>82096.799999999988</v>
      </c>
      <c r="G17" s="16">
        <f t="shared" si="1"/>
        <v>96</v>
      </c>
      <c r="H17" s="69">
        <f t="shared" si="2"/>
        <v>985161.59999999986</v>
      </c>
      <c r="I17" s="16">
        <f t="shared" ref="I17:I19" si="4">E17*60</f>
        <v>480</v>
      </c>
      <c r="J17" s="22">
        <f t="shared" si="3"/>
        <v>4925807.9999999991</v>
      </c>
    </row>
    <row r="18" spans="1:10" ht="63" x14ac:dyDescent="0.25">
      <c r="A18" s="16">
        <v>3</v>
      </c>
      <c r="B18" s="15" t="s">
        <v>143</v>
      </c>
      <c r="C18" s="67" t="s">
        <v>115</v>
      </c>
      <c r="D18" s="22">
        <f>'03. VIG. LÍDER DIURNO'!D131</f>
        <v>10841.859999999999</v>
      </c>
      <c r="E18" s="67">
        <v>5</v>
      </c>
      <c r="F18" s="95">
        <f t="shared" si="0"/>
        <v>54209.299999999996</v>
      </c>
      <c r="G18" s="16">
        <f t="shared" si="1"/>
        <v>60</v>
      </c>
      <c r="H18" s="69">
        <f t="shared" si="2"/>
        <v>650511.6</v>
      </c>
      <c r="I18" s="16">
        <f t="shared" si="4"/>
        <v>300</v>
      </c>
      <c r="J18" s="22">
        <f t="shared" si="3"/>
        <v>3252557.9999999995</v>
      </c>
    </row>
    <row r="19" spans="1:10" s="2" customFormat="1" ht="63" x14ac:dyDescent="0.2">
      <c r="A19" s="16">
        <v>4</v>
      </c>
      <c r="B19" s="15" t="s">
        <v>144</v>
      </c>
      <c r="C19" s="67" t="s">
        <v>115</v>
      </c>
      <c r="D19" s="22">
        <f>'04. VIG. NOTURNO'!D131</f>
        <v>12160.859999999999</v>
      </c>
      <c r="E19" s="67">
        <v>15</v>
      </c>
      <c r="F19" s="95">
        <f t="shared" si="0"/>
        <v>182412.9</v>
      </c>
      <c r="G19" s="16">
        <f t="shared" si="1"/>
        <v>180</v>
      </c>
      <c r="H19" s="69">
        <f t="shared" si="2"/>
        <v>2188954.7999999998</v>
      </c>
      <c r="I19" s="16">
        <f t="shared" si="4"/>
        <v>900</v>
      </c>
      <c r="J19" s="22">
        <f t="shared" si="3"/>
        <v>10944773.999999998</v>
      </c>
    </row>
    <row r="20" spans="1:10" s="1" customFormat="1" ht="63" x14ac:dyDescent="0.2">
      <c r="A20" s="16">
        <v>5</v>
      </c>
      <c r="B20" s="15" t="s">
        <v>147</v>
      </c>
      <c r="C20" s="67" t="s">
        <v>115</v>
      </c>
      <c r="D20" s="22">
        <f>'05. VIG. LÍDER NOTURNO'!D132</f>
        <v>13510.639999999998</v>
      </c>
      <c r="E20" s="67">
        <v>5</v>
      </c>
      <c r="F20" s="95">
        <f t="shared" si="0"/>
        <v>67553.199999999983</v>
      </c>
      <c r="G20" s="16">
        <f t="shared" si="1"/>
        <v>60</v>
      </c>
      <c r="H20" s="69">
        <f t="shared" si="2"/>
        <v>810638.39999999991</v>
      </c>
      <c r="I20" s="16">
        <f>E20*60</f>
        <v>300</v>
      </c>
      <c r="J20" s="22">
        <f t="shared" si="3"/>
        <v>4053191.9999999991</v>
      </c>
    </row>
    <row r="21" spans="1:10" s="1" customFormat="1" ht="18.75" customHeight="1" x14ac:dyDescent="0.2">
      <c r="A21" s="143" t="s">
        <v>116</v>
      </c>
      <c r="B21" s="144"/>
      <c r="C21" s="144"/>
      <c r="D21" s="144"/>
      <c r="E21" s="145"/>
      <c r="F21" s="126">
        <f>SUM(F16:F20)</f>
        <v>468368.99999999988</v>
      </c>
      <c r="G21" s="70"/>
      <c r="H21" s="126">
        <f>SUM(H16:H20)</f>
        <v>5620428</v>
      </c>
      <c r="I21" s="70"/>
      <c r="J21" s="23">
        <f>SUM(J16:J20)</f>
        <v>28102139.999999996</v>
      </c>
    </row>
    <row r="22" spans="1:10" ht="18.75" customHeight="1" x14ac:dyDescent="0.25">
      <c r="A22" s="147" t="s">
        <v>201</v>
      </c>
      <c r="B22" s="148"/>
      <c r="C22" s="148"/>
      <c r="D22" s="148"/>
      <c r="E22" s="148"/>
      <c r="F22" s="148"/>
      <c r="G22" s="148"/>
      <c r="H22" s="148"/>
      <c r="I22" s="148"/>
      <c r="J22" s="149"/>
    </row>
    <row r="23" spans="1:10" ht="30.75" customHeight="1" x14ac:dyDescent="0.25">
      <c r="A23" s="150" t="s">
        <v>117</v>
      </c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0" s="17" customFormat="1" ht="43.5" customHeight="1" x14ac:dyDescent="0.25">
      <c r="A24" s="13">
        <v>1</v>
      </c>
      <c r="B24" s="146" t="s">
        <v>118</v>
      </c>
      <c r="C24" s="146"/>
      <c r="D24" s="146"/>
      <c r="E24" s="146"/>
      <c r="F24" s="146"/>
      <c r="G24" s="146"/>
      <c r="H24" s="146"/>
      <c r="I24" s="146"/>
      <c r="J24" s="146"/>
    </row>
    <row r="25" spans="1:10" ht="18.75" customHeight="1" x14ac:dyDescent="0.25">
      <c r="A25" s="13">
        <v>2</v>
      </c>
      <c r="B25" s="146" t="s">
        <v>119</v>
      </c>
      <c r="C25" s="146"/>
      <c r="D25" s="146"/>
      <c r="E25" s="146"/>
      <c r="F25" s="146"/>
      <c r="G25" s="146"/>
      <c r="H25" s="146"/>
      <c r="I25" s="146"/>
      <c r="J25" s="146"/>
    </row>
    <row r="26" spans="1:10" ht="38.25" customHeight="1" x14ac:dyDescent="0.25">
      <c r="A26" s="13">
        <v>3</v>
      </c>
      <c r="B26" s="146" t="s">
        <v>120</v>
      </c>
      <c r="C26" s="146"/>
      <c r="D26" s="146"/>
      <c r="E26" s="146"/>
      <c r="F26" s="146"/>
      <c r="G26" s="146"/>
      <c r="H26" s="146"/>
      <c r="I26" s="146"/>
      <c r="J26" s="146"/>
    </row>
    <row r="27" spans="1:10" ht="51.75" customHeight="1" x14ac:dyDescent="0.25">
      <c r="A27" s="13">
        <v>4</v>
      </c>
      <c r="B27" s="146" t="s">
        <v>121</v>
      </c>
      <c r="C27" s="146"/>
      <c r="D27" s="146"/>
      <c r="E27" s="146"/>
      <c r="F27" s="146"/>
      <c r="G27" s="146"/>
      <c r="H27" s="146"/>
      <c r="I27" s="146"/>
      <c r="J27" s="146"/>
    </row>
    <row r="28" spans="1:10" ht="74.25" customHeight="1" x14ac:dyDescent="0.25">
      <c r="A28" s="13">
        <v>5</v>
      </c>
      <c r="B28" s="146" t="s">
        <v>122</v>
      </c>
      <c r="C28" s="146"/>
      <c r="D28" s="146"/>
      <c r="E28" s="146"/>
      <c r="F28" s="146"/>
      <c r="G28" s="146"/>
      <c r="H28" s="146"/>
      <c r="I28" s="146"/>
      <c r="J28" s="146"/>
    </row>
    <row r="29" spans="1:10" ht="37.5" customHeight="1" x14ac:dyDescent="0.25">
      <c r="A29" s="13">
        <v>6</v>
      </c>
      <c r="B29" s="146" t="s">
        <v>123</v>
      </c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5"/>
    </row>
    <row r="31" spans="1:10" x14ac:dyDescent="0.25">
      <c r="A31" s="5"/>
    </row>
    <row r="32" spans="1:10" x14ac:dyDescent="0.25">
      <c r="A32" s="5"/>
    </row>
    <row r="33" spans="1:1" x14ac:dyDescent="0.25">
      <c r="A33" s="5"/>
    </row>
    <row r="34" spans="1:1" x14ac:dyDescent="0.25">
      <c r="A34" s="5"/>
    </row>
    <row r="35" spans="1:1" s="3" customFormat="1" ht="12" x14ac:dyDescent="0.2">
      <c r="A35" s="5"/>
    </row>
    <row r="36" spans="1:1" s="3" customFormat="1" ht="12" x14ac:dyDescent="0.2">
      <c r="A36" s="5"/>
    </row>
    <row r="37" spans="1:1" s="3" customFormat="1" ht="12" x14ac:dyDescent="0.2">
      <c r="A37" s="5"/>
    </row>
    <row r="38" spans="1:1" s="3" customFormat="1" ht="12" x14ac:dyDescent="0.2">
      <c r="A38" s="5"/>
    </row>
    <row r="39" spans="1:1" s="3" customFormat="1" ht="12" x14ac:dyDescent="0.2">
      <c r="A39" s="5"/>
    </row>
    <row r="40" spans="1:1" s="3" customFormat="1" ht="12" x14ac:dyDescent="0.2">
      <c r="A40" s="5"/>
    </row>
    <row r="41" spans="1:1" s="3" customFormat="1" ht="12" x14ac:dyDescent="0.2">
      <c r="A41" s="5"/>
    </row>
    <row r="42" spans="1:1" s="3" customFormat="1" ht="12" x14ac:dyDescent="0.2">
      <c r="A42" s="5"/>
    </row>
    <row r="43" spans="1:1" s="3" customFormat="1" ht="12" x14ac:dyDescent="0.2">
      <c r="A43" s="5"/>
    </row>
    <row r="44" spans="1:1" s="3" customFormat="1" ht="12" x14ac:dyDescent="0.2">
      <c r="A44" s="5"/>
    </row>
    <row r="45" spans="1:1" s="3" customFormat="1" ht="12" x14ac:dyDescent="0.2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s="1" customFormat="1" ht="12" x14ac:dyDescent="0.2">
      <c r="A53" s="5"/>
    </row>
    <row r="54" spans="1:1" s="1" customFormat="1" ht="12" x14ac:dyDescent="0.2">
      <c r="A54" s="5"/>
    </row>
    <row r="55" spans="1:1" s="1" customFormat="1" ht="12" x14ac:dyDescent="0.2">
      <c r="A55" s="5"/>
    </row>
    <row r="56" spans="1:1" s="3" customFormat="1" ht="12" x14ac:dyDescent="0.2">
      <c r="A56" s="5"/>
    </row>
    <row r="57" spans="1:1" s="3" customFormat="1" ht="12" x14ac:dyDescent="0.2">
      <c r="A57" s="5"/>
    </row>
    <row r="58" spans="1:1" s="3" customFormat="1" ht="12" x14ac:dyDescent="0.2">
      <c r="A58" s="5"/>
    </row>
    <row r="59" spans="1:1" s="3" customFormat="1" ht="12" x14ac:dyDescent="0.2">
      <c r="A59" s="5"/>
    </row>
    <row r="60" spans="1:1" s="3" customFormat="1" ht="12" x14ac:dyDescent="0.2">
      <c r="A60" s="5"/>
    </row>
    <row r="61" spans="1:1" ht="15.75" customHeight="1" x14ac:dyDescent="0.25"/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s="1" customFormat="1" ht="12" x14ac:dyDescent="0.2">
      <c r="A66" s="5"/>
    </row>
    <row r="67" spans="1:1" s="1" customFormat="1" ht="12" x14ac:dyDescent="0.2">
      <c r="A67" s="5"/>
    </row>
    <row r="68" spans="1:1" s="3" customFormat="1" ht="12" x14ac:dyDescent="0.2">
      <c r="A68" s="5"/>
    </row>
    <row r="69" spans="1:1" s="3" customFormat="1" ht="12" x14ac:dyDescent="0.2">
      <c r="A69" s="5"/>
    </row>
    <row r="70" spans="1:1" s="3" customFormat="1" ht="12" x14ac:dyDescent="0.2">
      <c r="A70" s="5"/>
    </row>
    <row r="71" spans="1:1" s="3" customFormat="1" ht="12" x14ac:dyDescent="0.2">
      <c r="A71" s="5"/>
    </row>
    <row r="72" spans="1:1" x14ac:dyDescent="0.25">
      <c r="A72" s="5"/>
    </row>
    <row r="73" spans="1:1" ht="15" customHeight="1" x14ac:dyDescent="0.25">
      <c r="A73" s="5"/>
    </row>
    <row r="74" spans="1:1" x14ac:dyDescent="0.25">
      <c r="A74" s="5"/>
    </row>
    <row r="75" spans="1:1" x14ac:dyDescent="0.25">
      <c r="A75" s="5"/>
    </row>
    <row r="76" spans="1:1" ht="15" customHeight="1" x14ac:dyDescent="0.25">
      <c r="A76" s="5"/>
    </row>
    <row r="77" spans="1:1" x14ac:dyDescent="0.25">
      <c r="A77" s="5"/>
    </row>
    <row r="78" spans="1:1" s="1" customFormat="1" ht="12" x14ac:dyDescent="0.2">
      <c r="A78" s="5"/>
    </row>
    <row r="79" spans="1:1" s="1" customFormat="1" ht="12" x14ac:dyDescent="0.2">
      <c r="A79" s="5"/>
    </row>
    <row r="80" spans="1:1" s="3" customFormat="1" ht="12" x14ac:dyDescent="0.2">
      <c r="A80" s="5"/>
    </row>
    <row r="81" spans="1:1" s="3" customFormat="1" ht="12" x14ac:dyDescent="0.2">
      <c r="A81" s="5"/>
    </row>
    <row r="82" spans="1:1" s="3" customFormat="1" ht="12" x14ac:dyDescent="0.2">
      <c r="A82" s="5"/>
    </row>
    <row r="83" spans="1:1" s="3" customFormat="1" ht="12" x14ac:dyDescent="0.2">
      <c r="A83" s="5"/>
    </row>
    <row r="84" spans="1:1" x14ac:dyDescent="0.25">
      <c r="A84" s="5"/>
    </row>
    <row r="85" spans="1:1" s="1" customFormat="1" ht="12" x14ac:dyDescent="0.2">
      <c r="A85" s="5"/>
    </row>
    <row r="86" spans="1:1" ht="15" customHeight="1" x14ac:dyDescent="0.25">
      <c r="A86" s="5"/>
    </row>
    <row r="87" spans="1:1" x14ac:dyDescent="0.25">
      <c r="A87" s="5"/>
    </row>
    <row r="88" spans="1:1" ht="15" customHeight="1" x14ac:dyDescent="0.25">
      <c r="A88" s="5"/>
    </row>
    <row r="89" spans="1:1" s="3" customFormat="1" ht="15" customHeight="1" x14ac:dyDescent="0.2">
      <c r="A89" s="5"/>
    </row>
    <row r="90" spans="1:1" s="3" customFormat="1" ht="12" x14ac:dyDescent="0.2">
      <c r="A90" s="5"/>
    </row>
    <row r="91" spans="1:1" s="1" customFormat="1" ht="12" x14ac:dyDescent="0.2">
      <c r="A91" s="5"/>
    </row>
    <row r="92" spans="1:1" s="1" customFormat="1" x14ac:dyDescent="0.25">
      <c r="A92" s="4"/>
    </row>
    <row r="93" spans="1:1" s="1" customFormat="1" ht="15" customHeight="1" x14ac:dyDescent="0.25">
      <c r="A93" s="4"/>
    </row>
    <row r="94" spans="1:1" s="1" customFormat="1" ht="15" customHeight="1" x14ac:dyDescent="0.25">
      <c r="A94" s="4"/>
    </row>
    <row r="95" spans="1:1" s="1" customFormat="1" x14ac:dyDescent="0.25">
      <c r="A95" s="4"/>
    </row>
    <row r="96" spans="1:1" s="1" customFormat="1" ht="15" customHeight="1" x14ac:dyDescent="0.25">
      <c r="A96" s="4"/>
    </row>
    <row r="97" spans="1:1" s="1" customFormat="1" x14ac:dyDescent="0.25">
      <c r="A97" s="4"/>
    </row>
    <row r="98" spans="1:1" s="1" customFormat="1" ht="12" x14ac:dyDescent="0.2">
      <c r="A98" s="5"/>
    </row>
    <row r="99" spans="1:1" s="1" customFormat="1" ht="15" customHeight="1" x14ac:dyDescent="0.25">
      <c r="A99" s="4"/>
    </row>
    <row r="100" spans="1:1" s="1" customFormat="1" x14ac:dyDescent="0.25">
      <c r="A100" s="4"/>
    </row>
    <row r="101" spans="1:1" s="1" customFormat="1" ht="15" customHeight="1" x14ac:dyDescent="0.25">
      <c r="A101" s="4"/>
    </row>
    <row r="102" spans="1:1" s="1" customFormat="1" ht="15" customHeight="1" x14ac:dyDescent="0.25">
      <c r="A102" s="4"/>
    </row>
    <row r="103" spans="1:1" s="1" customFormat="1" x14ac:dyDescent="0.25">
      <c r="A103" s="4"/>
    </row>
    <row r="104" spans="1:1" s="1" customFormat="1" ht="15" customHeight="1" x14ac:dyDescent="0.25">
      <c r="A104" s="4"/>
    </row>
    <row r="105" spans="1:1" s="1" customFormat="1" x14ac:dyDescent="0.25">
      <c r="A105" s="4"/>
    </row>
    <row r="106" spans="1:1" s="1" customFormat="1" x14ac:dyDescent="0.25">
      <c r="A106" s="4"/>
    </row>
    <row r="107" spans="1:1" s="1" customFormat="1" x14ac:dyDescent="0.25">
      <c r="A107" s="4"/>
    </row>
    <row r="108" spans="1:1" s="1" customFormat="1" ht="12" x14ac:dyDescent="0.2">
      <c r="A108" s="5"/>
    </row>
    <row r="109" spans="1:1" s="1" customFormat="1" ht="15" customHeight="1" x14ac:dyDescent="0.25">
      <c r="A109" s="4"/>
    </row>
    <row r="110" spans="1:1" s="1" customFormat="1" x14ac:dyDescent="0.25">
      <c r="A110" s="4"/>
    </row>
    <row r="111" spans="1:1" s="1" customFormat="1" ht="15" customHeight="1" x14ac:dyDescent="0.25">
      <c r="A111" s="4"/>
    </row>
    <row r="112" spans="1:1" s="1" customFormat="1" ht="15" customHeight="1" x14ac:dyDescent="0.25">
      <c r="A112" s="4"/>
    </row>
    <row r="113" spans="1:1" s="1" customFormat="1" x14ac:dyDescent="0.25">
      <c r="A113" s="4"/>
    </row>
    <row r="114" spans="1:1" s="1" customFormat="1" x14ac:dyDescent="0.25">
      <c r="A114" s="4"/>
    </row>
    <row r="115" spans="1:1" s="1" customFormat="1" x14ac:dyDescent="0.25">
      <c r="A115" s="4"/>
    </row>
    <row r="116" spans="1:1" s="1" customFormat="1" x14ac:dyDescent="0.25">
      <c r="A116" s="4"/>
    </row>
    <row r="117" spans="1:1" x14ac:dyDescent="0.25">
      <c r="A117" s="5"/>
    </row>
    <row r="118" spans="1:1" x14ac:dyDescent="0.25">
      <c r="A118" s="5"/>
    </row>
    <row r="119" spans="1:1" ht="15" customHeight="1" x14ac:dyDescent="0.25">
      <c r="A119" s="5"/>
    </row>
    <row r="120" spans="1:1" x14ac:dyDescent="0.25">
      <c r="A120" s="5"/>
    </row>
    <row r="121" spans="1:1" x14ac:dyDescent="0.25">
      <c r="A121" s="5"/>
    </row>
    <row r="122" spans="1:1" ht="15" customHeight="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</sheetData>
  <sortState xmlns:xlrd2="http://schemas.microsoft.com/office/spreadsheetml/2017/richdata2" ref="A16:J20">
    <sortCondition ref="B16:B20"/>
  </sortState>
  <mergeCells count="12">
    <mergeCell ref="B28:J28"/>
    <mergeCell ref="B29:J29"/>
    <mergeCell ref="A22:J22"/>
    <mergeCell ref="A23:J23"/>
    <mergeCell ref="B24:J24"/>
    <mergeCell ref="B25:J25"/>
    <mergeCell ref="B26:J26"/>
    <mergeCell ref="A1:J1"/>
    <mergeCell ref="A13:J13"/>
    <mergeCell ref="A14:J14"/>
    <mergeCell ref="A21:E21"/>
    <mergeCell ref="B27:J27"/>
  </mergeCells>
  <dataValidations disablePrompts="1" count="6">
    <dataValidation type="whole" allowBlank="1" showInputMessage="1" showErrorMessage="1" sqref="IC35 RY35 ABU35" xr:uid="{00000000-0002-0000-0100-000000000000}">
      <formula1>0</formula1>
      <formula2>100</formula2>
    </dataValidation>
    <dataValidation allowBlank="1" showInputMessage="1" showErrorMessage="1" promptTitle="ATENÇÃO" sqref="ID32 RZ32 ABV32" xr:uid="{00000000-0002-0000-0100-000001000000}">
      <formula1>0</formula1>
      <formula2>10000</formula2>
    </dataValidation>
    <dataValidation allowBlank="1" showInputMessage="1" showErrorMessage="1" prompt="O VALOR A SER PREENCHIDO DEVERÁ SE REFERIR A UM PROFISSIONAL." sqref="IC31 RY31 ABU31" xr:uid="{00000000-0002-0000-0100-000002000000}">
      <formula1>0</formula1>
      <formula2>0</formula2>
    </dataValidation>
    <dataValidation type="decimal" allowBlank="1" showInputMessage="1" showErrorMessage="1" promptTitle="ATENÇÃO" prompt="O VALOR A SER  PREENCHIDO DEVERÁ SE REFERIR A UM PROFISSIONAL" sqref="ID33 RZ33 ABV33" xr:uid="{00000000-0002-0000-0100-000003000000}">
      <formula1>0</formula1>
      <formula2>10000</formula2>
    </dataValidation>
    <dataValidation type="decimal" allowBlank="1" showInputMessage="1" showErrorMessage="1" promptTitle="ATENÇÃO" prompt="O VALOR A SER  PREENCHIDO DEVERÁ SE REFERIR A UM PROFISSIONAL." sqref="ID34 RZ34 ABV34" xr:uid="{00000000-0002-0000-0100-000004000000}">
      <formula1>0</formula1>
      <formula2>10000</formula2>
    </dataValidation>
    <dataValidation type="decimal" allowBlank="1" showInputMessage="1" showErrorMessage="1" promptTitle="ATENÇÃO" sqref="ID85 RZ85 ABV85" xr:uid="{00000000-0002-0000-0100-000005000000}">
      <formula1>0</formula1>
      <formula2>20000</formula2>
    </dataValidation>
  </dataValidations>
  <pageMargins left="0.70866141732283472" right="0.70866141732283472" top="1.3385826771653544" bottom="0.74803149606299213" header="0.31496062992125984" footer="0.31496062992125984"/>
  <pageSetup paperSize="9" scale="60" firstPageNumber="0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0"/>
  <sheetViews>
    <sheetView showGridLines="0" topLeftCell="A91" zoomScale="85" zoomScaleNormal="85" zoomScaleSheetLayoutView="100" workbookViewId="0">
      <selection activeCell="D105" sqref="D105"/>
    </sheetView>
  </sheetViews>
  <sheetFormatPr defaultRowHeight="15" x14ac:dyDescent="0.25"/>
  <cols>
    <col min="1" max="1" width="9.42578125" customWidth="1"/>
    <col min="2" max="2" width="70.140625" customWidth="1"/>
    <col min="3" max="3" width="15" customWidth="1"/>
    <col min="4" max="4" width="14.28515625" customWidth="1"/>
    <col min="5" max="5" width="19.140625" customWidth="1"/>
  </cols>
  <sheetData>
    <row r="1" spans="1:4" ht="20.25" x14ac:dyDescent="0.25">
      <c r="A1" s="164" t="s">
        <v>102</v>
      </c>
      <c r="B1" s="165"/>
      <c r="C1" s="165"/>
      <c r="D1" s="166"/>
    </row>
    <row r="2" spans="1:4" ht="15.75" x14ac:dyDescent="0.25">
      <c r="A2" s="74" t="str">
        <f>PROPOSTA!A2</f>
        <v>Processo nº 23746.005475/2024-50</v>
      </c>
      <c r="B2" s="119"/>
      <c r="C2" s="120"/>
      <c r="D2" s="121"/>
    </row>
    <row r="3" spans="1:4" ht="15.75" x14ac:dyDescent="0.25">
      <c r="A3" s="74" t="s">
        <v>103</v>
      </c>
      <c r="B3" s="12"/>
      <c r="C3" s="120"/>
      <c r="D3" s="121"/>
    </row>
    <row r="4" spans="1:4" ht="15.75" x14ac:dyDescent="0.25">
      <c r="A4" s="7" t="s">
        <v>104</v>
      </c>
      <c r="B4" s="8"/>
      <c r="C4" s="96"/>
      <c r="D4" s="100"/>
    </row>
    <row r="5" spans="1:4" s="1" customFormat="1" ht="15.75" x14ac:dyDescent="0.25">
      <c r="A5" s="9" t="s">
        <v>105</v>
      </c>
      <c r="B5" s="10"/>
      <c r="C5" s="97"/>
      <c r="D5" s="100"/>
    </row>
    <row r="6" spans="1:4" s="1" customFormat="1" ht="15.75" x14ac:dyDescent="0.25">
      <c r="A6" s="9" t="s">
        <v>124</v>
      </c>
      <c r="B6" s="10"/>
      <c r="C6" s="122"/>
      <c r="D6" s="123"/>
    </row>
    <row r="7" spans="1:4" s="1" customFormat="1" ht="15.75" x14ac:dyDescent="0.25">
      <c r="A7" s="9" t="s">
        <v>200</v>
      </c>
      <c r="B7" s="10"/>
      <c r="C7" s="122" t="s">
        <v>198</v>
      </c>
      <c r="D7" s="123"/>
    </row>
    <row r="8" spans="1:4" s="1" customFormat="1" ht="15.75" x14ac:dyDescent="0.25">
      <c r="A8" s="9" t="s">
        <v>125</v>
      </c>
      <c r="B8" s="12"/>
      <c r="C8" s="122" t="s">
        <v>199</v>
      </c>
      <c r="D8" s="123"/>
    </row>
    <row r="9" spans="1:4" ht="15.75" x14ac:dyDescent="0.25">
      <c r="A9" s="9" t="s">
        <v>135</v>
      </c>
      <c r="B9" s="11"/>
      <c r="C9" s="96"/>
      <c r="D9" s="100"/>
    </row>
    <row r="10" spans="1:4" s="1" customFormat="1" ht="15.75" x14ac:dyDescent="0.25">
      <c r="A10" s="9" t="s">
        <v>126</v>
      </c>
      <c r="B10" s="12"/>
      <c r="C10" s="99"/>
      <c r="D10" s="101">
        <v>1568.03</v>
      </c>
    </row>
    <row r="11" spans="1:4" s="3" customFormat="1" ht="15.75" customHeight="1" x14ac:dyDescent="0.25">
      <c r="A11" s="9" t="s">
        <v>127</v>
      </c>
      <c r="B11" s="98"/>
      <c r="C11" s="122" t="s">
        <v>193</v>
      </c>
      <c r="D11" s="123"/>
    </row>
    <row r="12" spans="1:4" s="1" customFormat="1" ht="15.75" x14ac:dyDescent="0.25">
      <c r="A12" s="28" t="s">
        <v>128</v>
      </c>
      <c r="B12" s="29"/>
      <c r="C12" s="124">
        <v>45658</v>
      </c>
      <c r="D12" s="125"/>
    </row>
    <row r="13" spans="1:4" ht="18.75" x14ac:dyDescent="0.3">
      <c r="A13" s="167" t="s">
        <v>0</v>
      </c>
      <c r="B13" s="167"/>
      <c r="C13" s="168"/>
      <c r="D13" s="168"/>
    </row>
    <row r="14" spans="1:4" ht="31.5" x14ac:dyDescent="0.25">
      <c r="A14" s="30" t="s">
        <v>1</v>
      </c>
      <c r="B14" s="31" t="s">
        <v>2</v>
      </c>
      <c r="C14" s="31" t="s">
        <v>3</v>
      </c>
      <c r="D14" s="31" t="s">
        <v>4</v>
      </c>
    </row>
    <row r="15" spans="1:4" ht="31.5" x14ac:dyDescent="0.25">
      <c r="A15" s="32">
        <v>1</v>
      </c>
      <c r="B15" s="33" t="s">
        <v>136</v>
      </c>
      <c r="C15" s="34" t="s">
        <v>137</v>
      </c>
      <c r="D15" s="87">
        <f>D10</f>
        <v>1568.03</v>
      </c>
    </row>
    <row r="16" spans="1:4" ht="26.25" customHeight="1" x14ac:dyDescent="0.25">
      <c r="A16" s="160" t="s">
        <v>5</v>
      </c>
      <c r="B16" s="160"/>
      <c r="C16" s="160"/>
      <c r="D16" s="160"/>
    </row>
    <row r="17" spans="1:8" ht="26.25" customHeight="1" x14ac:dyDescent="0.25">
      <c r="A17" s="160" t="s">
        <v>6</v>
      </c>
      <c r="B17" s="160"/>
      <c r="C17" s="160"/>
      <c r="D17" s="160"/>
    </row>
    <row r="18" spans="1:8" ht="15.75" customHeight="1" x14ac:dyDescent="0.25">
      <c r="A18" s="30" t="s">
        <v>7</v>
      </c>
      <c r="B18" s="35" t="s">
        <v>2</v>
      </c>
      <c r="C18" s="31" t="s">
        <v>8</v>
      </c>
      <c r="D18" s="30" t="s">
        <v>9</v>
      </c>
    </row>
    <row r="19" spans="1:8" ht="15.75" customHeight="1" x14ac:dyDescent="0.25">
      <c r="A19" s="36" t="s">
        <v>10</v>
      </c>
      <c r="B19" s="33" t="s">
        <v>11</v>
      </c>
      <c r="C19" s="103">
        <v>1</v>
      </c>
      <c r="D19" s="82">
        <f>D15</f>
        <v>1568.03</v>
      </c>
    </row>
    <row r="20" spans="1:8" ht="15.75" customHeight="1" x14ac:dyDescent="0.25">
      <c r="A20" s="36" t="s">
        <v>16</v>
      </c>
      <c r="B20" s="33" t="s">
        <v>139</v>
      </c>
      <c r="C20" s="103">
        <v>0.3</v>
      </c>
      <c r="D20" s="82">
        <f>ROUND(C20*D19,2)</f>
        <v>470.41</v>
      </c>
    </row>
    <row r="21" spans="1:8" ht="15.75" customHeight="1" x14ac:dyDescent="0.25">
      <c r="A21" s="36" t="s">
        <v>12</v>
      </c>
      <c r="B21" s="33" t="s">
        <v>130</v>
      </c>
      <c r="C21" s="103"/>
      <c r="D21" s="82"/>
    </row>
    <row r="22" spans="1:8" ht="15.75" customHeight="1" x14ac:dyDescent="0.25">
      <c r="A22" s="36" t="s">
        <v>37</v>
      </c>
      <c r="B22" s="33" t="s">
        <v>203</v>
      </c>
      <c r="C22" s="103"/>
      <c r="D22" s="82"/>
    </row>
    <row r="23" spans="1:8" s="1" customFormat="1" ht="15.75" customHeight="1" x14ac:dyDescent="0.25">
      <c r="A23" s="36" t="s">
        <v>39</v>
      </c>
      <c r="B23" s="33" t="s">
        <v>13</v>
      </c>
      <c r="C23" s="103"/>
      <c r="D23" s="82"/>
    </row>
    <row r="24" spans="1:8" s="1" customFormat="1" ht="15.75" customHeight="1" x14ac:dyDescent="0.25">
      <c r="A24" s="151" t="s">
        <v>14</v>
      </c>
      <c r="B24" s="151"/>
      <c r="C24" s="151"/>
      <c r="D24" s="81">
        <f>ROUND(SUM(D19:D23),2)</f>
        <v>2038.44</v>
      </c>
    </row>
    <row r="25" spans="1:8" ht="26.25" customHeight="1" x14ac:dyDescent="0.25">
      <c r="A25" s="160" t="s">
        <v>15</v>
      </c>
      <c r="B25" s="160"/>
      <c r="C25" s="160"/>
      <c r="D25" s="160"/>
    </row>
    <row r="26" spans="1:8" ht="15.75" customHeight="1" x14ac:dyDescent="0.25">
      <c r="A26" s="30" t="s">
        <v>7</v>
      </c>
      <c r="B26" s="35" t="s">
        <v>2</v>
      </c>
      <c r="C26" s="31" t="s">
        <v>8</v>
      </c>
      <c r="D26" s="30" t="s">
        <v>9</v>
      </c>
    </row>
    <row r="27" spans="1:8" ht="15.75" customHeight="1" x14ac:dyDescent="0.25">
      <c r="A27" s="36" t="s">
        <v>10</v>
      </c>
      <c r="B27" s="33" t="s">
        <v>187</v>
      </c>
      <c r="C27" s="102">
        <v>0.25</v>
      </c>
      <c r="D27" s="82">
        <f>ROUND(C27*D19,2)</f>
        <v>392.01</v>
      </c>
    </row>
    <row r="28" spans="1:8" ht="15.75" customHeight="1" x14ac:dyDescent="0.25">
      <c r="A28" s="56" t="s">
        <v>16</v>
      </c>
      <c r="B28" s="57" t="s">
        <v>17</v>
      </c>
      <c r="C28" s="91"/>
      <c r="D28" s="85">
        <f>D29*15</f>
        <v>208.5</v>
      </c>
      <c r="G28" s="136"/>
    </row>
    <row r="29" spans="1:8" s="1" customFormat="1" ht="15.75" customHeight="1" x14ac:dyDescent="0.25">
      <c r="A29" s="56" t="s">
        <v>12</v>
      </c>
      <c r="B29" s="57" t="s">
        <v>138</v>
      </c>
      <c r="C29" s="56"/>
      <c r="D29" s="85">
        <v>13.9</v>
      </c>
      <c r="G29" s="135"/>
    </row>
    <row r="30" spans="1:8" s="1" customFormat="1" ht="15.75" customHeight="1" x14ac:dyDescent="0.25">
      <c r="A30" s="162" t="s">
        <v>18</v>
      </c>
      <c r="B30" s="162"/>
      <c r="C30" s="162"/>
      <c r="D30" s="86">
        <f>ROUND(SUM(D27:D29),2)</f>
        <v>614.41</v>
      </c>
      <c r="G30" s="135"/>
      <c r="H30" s="135"/>
    </row>
    <row r="31" spans="1:8" s="1" customFormat="1" ht="15.75" customHeight="1" x14ac:dyDescent="0.25">
      <c r="A31" s="54"/>
      <c r="B31" s="54"/>
      <c r="C31" s="54"/>
      <c r="D31" s="55"/>
    </row>
    <row r="32" spans="1:8" ht="15.75" x14ac:dyDescent="0.25">
      <c r="A32" s="163" t="s">
        <v>19</v>
      </c>
      <c r="B32" s="163"/>
      <c r="C32" s="163"/>
      <c r="D32" s="163"/>
    </row>
    <row r="33" spans="1:4" ht="15.75" x14ac:dyDescent="0.25">
      <c r="A33" s="60" t="s">
        <v>7</v>
      </c>
      <c r="B33" s="60" t="s">
        <v>20</v>
      </c>
      <c r="C33" s="60"/>
      <c r="D33" s="62" t="s">
        <v>9</v>
      </c>
    </row>
    <row r="34" spans="1:4" ht="15.75" x14ac:dyDescent="0.25">
      <c r="A34" s="58" t="s">
        <v>21</v>
      </c>
      <c r="B34" s="59" t="s">
        <v>22</v>
      </c>
      <c r="C34" s="59"/>
      <c r="D34" s="84">
        <f>D24</f>
        <v>2038.44</v>
      </c>
    </row>
    <row r="35" spans="1:4" ht="15.75" x14ac:dyDescent="0.25">
      <c r="A35" s="38" t="s">
        <v>23</v>
      </c>
      <c r="B35" s="39" t="s">
        <v>24</v>
      </c>
      <c r="C35" s="39"/>
      <c r="D35" s="53">
        <f>D30</f>
        <v>614.41</v>
      </c>
    </row>
    <row r="36" spans="1:4" ht="15.75" x14ac:dyDescent="0.25">
      <c r="A36" s="151" t="s">
        <v>25</v>
      </c>
      <c r="B36" s="151"/>
      <c r="C36" s="151"/>
      <c r="D36" s="81">
        <f>SUM(D34:D35)</f>
        <v>2652.85</v>
      </c>
    </row>
    <row r="37" spans="1:4" s="1" customFormat="1" ht="15.75" customHeight="1" x14ac:dyDescent="0.25">
      <c r="A37" s="54"/>
      <c r="B37" s="54"/>
      <c r="C37" s="54"/>
      <c r="D37" s="55"/>
    </row>
    <row r="38" spans="1:4" s="1" customFormat="1" ht="25.5" customHeight="1" x14ac:dyDescent="0.2">
      <c r="A38" s="160" t="s">
        <v>26</v>
      </c>
      <c r="B38" s="160"/>
      <c r="C38" s="160"/>
      <c r="D38" s="160"/>
    </row>
    <row r="39" spans="1:4" s="1" customFormat="1" ht="31.5" customHeight="1" x14ac:dyDescent="0.2">
      <c r="A39" s="160" t="s">
        <v>27</v>
      </c>
      <c r="B39" s="160"/>
      <c r="C39" s="31" t="s">
        <v>8</v>
      </c>
      <c r="D39" s="31" t="s">
        <v>9</v>
      </c>
    </row>
    <row r="40" spans="1:4" s="1" customFormat="1" ht="15.75" customHeight="1" x14ac:dyDescent="0.25">
      <c r="A40" s="38" t="s">
        <v>10</v>
      </c>
      <c r="B40" s="39" t="s">
        <v>28</v>
      </c>
      <c r="C40" s="40">
        <f>1/12</f>
        <v>8.3333333333333329E-2</v>
      </c>
      <c r="D40" s="53">
        <f>ROUND(($D$24*C40),2)</f>
        <v>169.87</v>
      </c>
    </row>
    <row r="41" spans="1:4" s="1" customFormat="1" ht="15.75" customHeight="1" x14ac:dyDescent="0.25">
      <c r="A41" s="38" t="s">
        <v>16</v>
      </c>
      <c r="B41" s="39" t="s">
        <v>29</v>
      </c>
      <c r="C41" s="40">
        <f>(1/3)/12</f>
        <v>2.7777777777777776E-2</v>
      </c>
      <c r="D41" s="53">
        <f>ROUND(($D$24*C41),2)</f>
        <v>56.62</v>
      </c>
    </row>
    <row r="42" spans="1:4" s="1" customFormat="1" ht="15.75" customHeight="1" x14ac:dyDescent="0.25">
      <c r="A42" s="151" t="s">
        <v>30</v>
      </c>
      <c r="B42" s="151"/>
      <c r="C42" s="41">
        <f>SUM(C40:C41)</f>
        <v>0.1111111111111111</v>
      </c>
      <c r="D42" s="75">
        <f>ROUND(SUM(D40:D41),2)</f>
        <v>226.49</v>
      </c>
    </row>
    <row r="43" spans="1:4" s="1" customFormat="1" ht="15.75" customHeight="1" x14ac:dyDescent="0.25">
      <c r="A43" s="54"/>
      <c r="B43" s="54"/>
      <c r="C43" s="54"/>
      <c r="D43" s="55"/>
    </row>
    <row r="44" spans="1:4" s="1" customFormat="1" ht="25.5" customHeight="1" x14ac:dyDescent="0.2">
      <c r="A44" s="153" t="s">
        <v>31</v>
      </c>
      <c r="B44" s="153"/>
      <c r="C44" s="153"/>
      <c r="D44" s="153"/>
    </row>
    <row r="45" spans="1:4" s="1" customFormat="1" ht="25.5" customHeight="1" x14ac:dyDescent="0.2">
      <c r="A45" s="154" t="s">
        <v>32</v>
      </c>
      <c r="B45" s="154"/>
      <c r="C45" s="154"/>
      <c r="D45" s="77">
        <f>D24+D42</f>
        <v>2264.9300000000003</v>
      </c>
    </row>
    <row r="46" spans="1:4" s="1" customFormat="1" ht="31.5" customHeight="1" x14ac:dyDescent="0.2">
      <c r="A46" s="160" t="s">
        <v>33</v>
      </c>
      <c r="B46" s="160"/>
      <c r="C46" s="31" t="s">
        <v>8</v>
      </c>
      <c r="D46" s="31" t="s">
        <v>9</v>
      </c>
    </row>
    <row r="47" spans="1:4" s="1" customFormat="1" ht="15.75" customHeight="1" x14ac:dyDescent="0.25">
      <c r="A47" s="38" t="s">
        <v>10</v>
      </c>
      <c r="B47" s="39" t="s">
        <v>34</v>
      </c>
      <c r="C47" s="40">
        <v>0.2</v>
      </c>
      <c r="D47" s="53">
        <f t="shared" ref="D47:D54" si="0">ROUND(($D$45*C47),2)</f>
        <v>452.99</v>
      </c>
    </row>
    <row r="48" spans="1:4" s="1" customFormat="1" ht="15.75" customHeight="1" x14ac:dyDescent="0.25">
      <c r="A48" s="38" t="s">
        <v>16</v>
      </c>
      <c r="B48" s="39" t="s">
        <v>35</v>
      </c>
      <c r="C48" s="40">
        <v>1.4999999999999999E-2</v>
      </c>
      <c r="D48" s="53">
        <f t="shared" si="0"/>
        <v>33.97</v>
      </c>
    </row>
    <row r="49" spans="1:4" s="1" customFormat="1" ht="15.75" customHeight="1" x14ac:dyDescent="0.25">
      <c r="A49" s="38" t="s">
        <v>12</v>
      </c>
      <c r="B49" s="39" t="s">
        <v>36</v>
      </c>
      <c r="C49" s="40">
        <v>0.01</v>
      </c>
      <c r="D49" s="53">
        <f t="shared" si="0"/>
        <v>22.65</v>
      </c>
    </row>
    <row r="50" spans="1:4" s="1" customFormat="1" ht="15.75" customHeight="1" x14ac:dyDescent="0.25">
      <c r="A50" s="38" t="s">
        <v>37</v>
      </c>
      <c r="B50" s="39" t="s">
        <v>38</v>
      </c>
      <c r="C50" s="40">
        <v>2E-3</v>
      </c>
      <c r="D50" s="53">
        <f t="shared" si="0"/>
        <v>4.53</v>
      </c>
    </row>
    <row r="51" spans="1:4" s="1" customFormat="1" ht="15.75" customHeight="1" x14ac:dyDescent="0.25">
      <c r="A51" s="38" t="s">
        <v>39</v>
      </c>
      <c r="B51" s="39" t="s">
        <v>40</v>
      </c>
      <c r="C51" s="40">
        <v>2.5000000000000001E-2</v>
      </c>
      <c r="D51" s="53">
        <f t="shared" si="0"/>
        <v>56.62</v>
      </c>
    </row>
    <row r="52" spans="1:4" s="1" customFormat="1" ht="15.75" customHeight="1" x14ac:dyDescent="0.25">
      <c r="A52" s="38" t="s">
        <v>41</v>
      </c>
      <c r="B52" s="39" t="s">
        <v>42</v>
      </c>
      <c r="C52" s="40">
        <v>0.08</v>
      </c>
      <c r="D52" s="53">
        <f t="shared" si="0"/>
        <v>181.19</v>
      </c>
    </row>
    <row r="53" spans="1:4" s="1" customFormat="1" ht="31.5" customHeight="1" x14ac:dyDescent="0.25">
      <c r="A53" s="36" t="s">
        <v>43</v>
      </c>
      <c r="B53" s="42" t="s">
        <v>44</v>
      </c>
      <c r="C53" s="130"/>
      <c r="D53" s="128">
        <f t="shared" si="0"/>
        <v>0</v>
      </c>
    </row>
    <row r="54" spans="1:4" s="1" customFormat="1" ht="15.75" customHeight="1" x14ac:dyDescent="0.25">
      <c r="A54" s="38" t="s">
        <v>45</v>
      </c>
      <c r="B54" s="39" t="s">
        <v>46</v>
      </c>
      <c r="C54" s="40">
        <v>6.0000000000000001E-3</v>
      </c>
      <c r="D54" s="53">
        <f t="shared" si="0"/>
        <v>13.59</v>
      </c>
    </row>
    <row r="55" spans="1:4" s="1" customFormat="1" ht="15.75" customHeight="1" x14ac:dyDescent="0.25">
      <c r="A55" s="151" t="s">
        <v>47</v>
      </c>
      <c r="B55" s="151"/>
      <c r="C55" s="41">
        <f>SUM(C47:C54)</f>
        <v>0.33800000000000008</v>
      </c>
      <c r="D55" s="75">
        <f>SUM(D47:D54)</f>
        <v>765.54000000000008</v>
      </c>
    </row>
    <row r="56" spans="1:4" s="1" customFormat="1" ht="15.75" customHeight="1" x14ac:dyDescent="0.25">
      <c r="A56" s="92"/>
      <c r="B56" s="92"/>
      <c r="C56" s="50"/>
      <c r="D56" s="93"/>
    </row>
    <row r="57" spans="1:4" s="1" customFormat="1" ht="15.75" customHeight="1" x14ac:dyDescent="0.25">
      <c r="A57" s="158" t="s">
        <v>196</v>
      </c>
      <c r="B57" s="159"/>
      <c r="C57" s="31" t="s">
        <v>48</v>
      </c>
      <c r="D57" s="43" t="s">
        <v>9</v>
      </c>
    </row>
    <row r="58" spans="1:4" s="1" customFormat="1" ht="15.75" x14ac:dyDescent="0.25">
      <c r="A58" s="38" t="s">
        <v>10</v>
      </c>
      <c r="B58" s="39" t="s">
        <v>140</v>
      </c>
      <c r="C58" s="94">
        <v>4.5</v>
      </c>
      <c r="D58" s="53">
        <f>ROUND(IF((((C58*30)-6%*D15))&gt;0,((C58*30)-6%*D15),"0,00"),2)</f>
        <v>40.92</v>
      </c>
    </row>
    <row r="59" spans="1:4" s="1" customFormat="1" ht="15.75" x14ac:dyDescent="0.25">
      <c r="A59" s="38" t="s">
        <v>16</v>
      </c>
      <c r="B59" s="39" t="s">
        <v>141</v>
      </c>
      <c r="C59" s="94">
        <v>17.28</v>
      </c>
      <c r="D59" s="53">
        <f>(C59*15)*0.85</f>
        <v>220.32000000000002</v>
      </c>
    </row>
    <row r="60" spans="1:4" s="1" customFormat="1" ht="15.75" x14ac:dyDescent="0.25">
      <c r="A60" s="38" t="s">
        <v>12</v>
      </c>
      <c r="B60" s="39" t="s">
        <v>142</v>
      </c>
      <c r="C60" s="94">
        <v>280.47000000000003</v>
      </c>
      <c r="D60" s="53">
        <f>C60*2/3</f>
        <v>186.98000000000002</v>
      </c>
    </row>
    <row r="61" spans="1:4" s="1" customFormat="1" ht="15.75" x14ac:dyDescent="0.25">
      <c r="A61" s="38" t="s">
        <v>37</v>
      </c>
      <c r="B61" s="39" t="s">
        <v>49</v>
      </c>
      <c r="C61" s="39"/>
      <c r="D61" s="134"/>
    </row>
    <row r="62" spans="1:4" s="1" customFormat="1" ht="15.75" x14ac:dyDescent="0.25">
      <c r="A62" s="38" t="s">
        <v>39</v>
      </c>
      <c r="B62" s="39" t="s">
        <v>197</v>
      </c>
      <c r="C62" s="39"/>
      <c r="D62" s="127">
        <v>104.88</v>
      </c>
    </row>
    <row r="63" spans="1:4" ht="15.75" x14ac:dyDescent="0.25">
      <c r="A63" s="38" t="s">
        <v>41</v>
      </c>
      <c r="B63" s="39" t="s">
        <v>13</v>
      </c>
      <c r="C63" s="39"/>
      <c r="D63" s="82"/>
    </row>
    <row r="64" spans="1:4" ht="15.75" x14ac:dyDescent="0.25">
      <c r="A64" s="156" t="s">
        <v>50</v>
      </c>
      <c r="B64" s="161"/>
      <c r="C64" s="104"/>
      <c r="D64" s="81">
        <f>SUM(D58:D63)</f>
        <v>553.1</v>
      </c>
    </row>
    <row r="65" spans="1:4" s="1" customFormat="1" ht="15.75" customHeight="1" x14ac:dyDescent="0.25">
      <c r="A65" s="54"/>
      <c r="B65" s="54"/>
      <c r="C65" s="54"/>
      <c r="D65" s="55"/>
    </row>
    <row r="66" spans="1:4" ht="15.75" x14ac:dyDescent="0.25">
      <c r="A66" s="155" t="s">
        <v>51</v>
      </c>
      <c r="B66" s="155"/>
      <c r="C66" s="155"/>
      <c r="D66" s="155"/>
    </row>
    <row r="67" spans="1:4" ht="15.75" x14ac:dyDescent="0.25">
      <c r="A67" s="37" t="s">
        <v>7</v>
      </c>
      <c r="B67" s="37" t="s">
        <v>20</v>
      </c>
      <c r="C67" s="31" t="s">
        <v>8</v>
      </c>
      <c r="D67" s="37" t="s">
        <v>9</v>
      </c>
    </row>
    <row r="68" spans="1:4" ht="15.75" x14ac:dyDescent="0.25">
      <c r="A68" s="38" t="s">
        <v>52</v>
      </c>
      <c r="B68" s="39" t="s">
        <v>53</v>
      </c>
      <c r="C68" s="40">
        <f>C42</f>
        <v>0.1111111111111111</v>
      </c>
      <c r="D68" s="53">
        <f>D42</f>
        <v>226.49</v>
      </c>
    </row>
    <row r="69" spans="1:4" ht="15.75" x14ac:dyDescent="0.25">
      <c r="A69" s="38" t="s">
        <v>54</v>
      </c>
      <c r="B69" s="39" t="s">
        <v>55</v>
      </c>
      <c r="C69" s="40">
        <f>C55</f>
        <v>0.33800000000000008</v>
      </c>
      <c r="D69" s="53">
        <f>D55</f>
        <v>765.54000000000008</v>
      </c>
    </row>
    <row r="70" spans="1:4" ht="15.75" x14ac:dyDescent="0.25">
      <c r="A70" s="38" t="s">
        <v>56</v>
      </c>
      <c r="B70" s="39" t="s">
        <v>57</v>
      </c>
      <c r="C70" s="39"/>
      <c r="D70" s="53">
        <f>D64</f>
        <v>553.1</v>
      </c>
    </row>
    <row r="71" spans="1:4" ht="15.75" x14ac:dyDescent="0.25">
      <c r="A71" s="156" t="s">
        <v>58</v>
      </c>
      <c r="B71" s="161"/>
      <c r="C71" s="41">
        <f>SUM(C68:C70)</f>
        <v>0.44911111111111118</v>
      </c>
      <c r="D71" s="81">
        <f>SUM(D68:D70)</f>
        <v>1545.13</v>
      </c>
    </row>
    <row r="72" spans="1:4" ht="15.75" x14ac:dyDescent="0.25">
      <c r="A72" s="88"/>
      <c r="B72" s="89"/>
      <c r="C72" s="50"/>
      <c r="D72" s="90"/>
    </row>
    <row r="73" spans="1:4" s="1" customFormat="1" ht="25.5" customHeight="1" x14ac:dyDescent="0.2">
      <c r="A73" s="153" t="s">
        <v>59</v>
      </c>
      <c r="B73" s="153"/>
      <c r="C73" s="153"/>
      <c r="D73" s="153"/>
    </row>
    <row r="74" spans="1:4" s="1" customFormat="1" ht="25.5" customHeight="1" x14ac:dyDescent="0.2">
      <c r="A74" s="154" t="s">
        <v>60</v>
      </c>
      <c r="B74" s="154"/>
      <c r="C74" s="154"/>
      <c r="D74" s="77">
        <f>SUM(D36,D42,D55)</f>
        <v>3644.88</v>
      </c>
    </row>
    <row r="75" spans="1:4" s="1" customFormat="1" ht="15.75" customHeight="1" x14ac:dyDescent="0.25">
      <c r="A75" s="54"/>
      <c r="B75" s="54"/>
      <c r="C75" s="54"/>
      <c r="D75" s="55"/>
    </row>
    <row r="76" spans="1:4" ht="25.5" customHeight="1" x14ac:dyDescent="0.25">
      <c r="A76" s="160" t="s">
        <v>61</v>
      </c>
      <c r="B76" s="160"/>
      <c r="C76" s="160"/>
      <c r="D76" s="160"/>
    </row>
    <row r="77" spans="1:4" ht="15.75" x14ac:dyDescent="0.25">
      <c r="A77" s="38" t="s">
        <v>10</v>
      </c>
      <c r="B77" s="61" t="s">
        <v>62</v>
      </c>
      <c r="C77" s="108">
        <f>(0.1*(1/12))</f>
        <v>8.3333333333333332E-3</v>
      </c>
      <c r="D77" s="106">
        <f>ROUND(C77*$D$74,2)</f>
        <v>30.37</v>
      </c>
    </row>
    <row r="78" spans="1:4" ht="15.75" x14ac:dyDescent="0.25">
      <c r="A78" s="38" t="s">
        <v>16</v>
      </c>
      <c r="B78" s="44" t="s">
        <v>63</v>
      </c>
      <c r="C78" s="63">
        <f>C52*C77</f>
        <v>6.6666666666666664E-4</v>
      </c>
      <c r="D78" s="107">
        <f t="shared" ref="D78:D82" si="1">ROUND(C78*$D$74,2)</f>
        <v>2.4300000000000002</v>
      </c>
    </row>
    <row r="79" spans="1:4" ht="15.75" x14ac:dyDescent="0.25">
      <c r="A79" s="38" t="s">
        <v>12</v>
      </c>
      <c r="B79" s="44" t="s">
        <v>64</v>
      </c>
      <c r="C79" s="64">
        <f>0.4*C77</f>
        <v>3.3333333333333335E-3</v>
      </c>
      <c r="D79" s="107">
        <f t="shared" si="1"/>
        <v>12.15</v>
      </c>
    </row>
    <row r="80" spans="1:4" ht="15.75" x14ac:dyDescent="0.25">
      <c r="A80" s="38" t="s">
        <v>37</v>
      </c>
      <c r="B80" s="61" t="s">
        <v>65</v>
      </c>
      <c r="C80" s="65">
        <f>(1/12/30)*7</f>
        <v>1.9444444444444441E-2</v>
      </c>
      <c r="D80" s="80">
        <f>ROUND(C80*D74,2)</f>
        <v>70.87</v>
      </c>
    </row>
    <row r="81" spans="1:4" ht="15.75" x14ac:dyDescent="0.25">
      <c r="A81" s="38" t="s">
        <v>39</v>
      </c>
      <c r="B81" s="44" t="s">
        <v>66</v>
      </c>
      <c r="C81" s="63">
        <f>C80*C52</f>
        <v>1.5555555555555553E-3</v>
      </c>
      <c r="D81" s="107">
        <f t="shared" si="1"/>
        <v>5.67</v>
      </c>
    </row>
    <row r="82" spans="1:4" ht="15.75" x14ac:dyDescent="0.25">
      <c r="A82" s="38" t="s">
        <v>41</v>
      </c>
      <c r="B82" s="44" t="s">
        <v>148</v>
      </c>
      <c r="C82" s="64">
        <f>0.4*C80</f>
        <v>7.7777777777777767E-3</v>
      </c>
      <c r="D82" s="107">
        <f t="shared" si="1"/>
        <v>28.35</v>
      </c>
    </row>
    <row r="83" spans="1:4" ht="15.75" x14ac:dyDescent="0.25">
      <c r="A83" s="156" t="s">
        <v>67</v>
      </c>
      <c r="B83" s="161"/>
      <c r="C83" s="41">
        <f>SUM(C77:C82)</f>
        <v>4.1111111111111105E-2</v>
      </c>
      <c r="D83" s="81">
        <f>ROUND(SUM(D77:D82),2)</f>
        <v>149.84</v>
      </c>
    </row>
    <row r="84" spans="1:4" s="1" customFormat="1" ht="15.75" customHeight="1" x14ac:dyDescent="0.25">
      <c r="A84" s="54"/>
      <c r="B84" s="54"/>
      <c r="C84" s="54"/>
      <c r="D84" s="55"/>
    </row>
    <row r="85" spans="1:4" ht="25.5" customHeight="1" x14ac:dyDescent="0.25">
      <c r="A85" s="153" t="s">
        <v>68</v>
      </c>
      <c r="B85" s="153"/>
      <c r="C85" s="153"/>
      <c r="D85" s="153"/>
    </row>
    <row r="86" spans="1:4" ht="25.5" customHeight="1" x14ac:dyDescent="0.25">
      <c r="A86" s="154" t="s">
        <v>69</v>
      </c>
      <c r="B86" s="154"/>
      <c r="C86" s="154"/>
      <c r="D86" s="77">
        <f>D24+D71+D83</f>
        <v>3733.4100000000003</v>
      </c>
    </row>
    <row r="87" spans="1:4" s="1" customFormat="1" ht="15.75" customHeight="1" x14ac:dyDescent="0.25">
      <c r="A87" s="54"/>
      <c r="B87" s="54"/>
      <c r="C87" s="54"/>
      <c r="D87" s="55"/>
    </row>
    <row r="88" spans="1:4" ht="25.5" customHeight="1" x14ac:dyDescent="0.25">
      <c r="A88" s="160" t="s">
        <v>70</v>
      </c>
      <c r="B88" s="160"/>
      <c r="C88" s="160"/>
      <c r="D88" s="160"/>
    </row>
    <row r="89" spans="1:4" ht="15.75" x14ac:dyDescent="0.25">
      <c r="A89" s="43" t="s">
        <v>7</v>
      </c>
      <c r="B89" s="37" t="s">
        <v>2</v>
      </c>
      <c r="C89" s="31" t="s">
        <v>8</v>
      </c>
      <c r="D89" s="43" t="s">
        <v>9</v>
      </c>
    </row>
    <row r="90" spans="1:4" ht="15.75" x14ac:dyDescent="0.25">
      <c r="A90" s="38" t="s">
        <v>10</v>
      </c>
      <c r="B90" s="39" t="s">
        <v>71</v>
      </c>
      <c r="C90" s="40">
        <f>1/11</f>
        <v>9.0909090909090912E-2</v>
      </c>
      <c r="D90" s="53">
        <f>ROUND(C90*$D$86,2)</f>
        <v>339.4</v>
      </c>
    </row>
    <row r="91" spans="1:4" ht="15.75" x14ac:dyDescent="0.25">
      <c r="A91" s="38" t="s">
        <v>16</v>
      </c>
      <c r="B91" s="39" t="s">
        <v>73</v>
      </c>
      <c r="C91" s="131"/>
      <c r="D91" s="127">
        <f t="shared" ref="D91:D93" si="2">ROUND(C91*$D$86,2)</f>
        <v>0</v>
      </c>
    </row>
    <row r="92" spans="1:4" ht="15.75" x14ac:dyDescent="0.25">
      <c r="A92" s="38" t="s">
        <v>12</v>
      </c>
      <c r="B92" s="39" t="s">
        <v>72</v>
      </c>
      <c r="C92" s="131"/>
      <c r="D92" s="127">
        <f t="shared" si="2"/>
        <v>0</v>
      </c>
    </row>
    <row r="93" spans="1:4" ht="15.75" x14ac:dyDescent="0.25">
      <c r="A93" s="38" t="s">
        <v>37</v>
      </c>
      <c r="B93" s="39" t="s">
        <v>74</v>
      </c>
      <c r="C93" s="131"/>
      <c r="D93" s="127">
        <f t="shared" si="2"/>
        <v>0</v>
      </c>
    </row>
    <row r="94" spans="1:4" ht="15.75" x14ac:dyDescent="0.25">
      <c r="A94" s="38" t="s">
        <v>41</v>
      </c>
      <c r="B94" s="39" t="s">
        <v>13</v>
      </c>
      <c r="C94" s="40"/>
      <c r="D94" s="53">
        <f t="shared" ref="D94" si="3">ROUND(C94*$D$34,2)</f>
        <v>0</v>
      </c>
    </row>
    <row r="95" spans="1:4" ht="15.75" x14ac:dyDescent="0.25">
      <c r="A95" s="156" t="s">
        <v>75</v>
      </c>
      <c r="B95" s="161"/>
      <c r="C95" s="41">
        <f>SUM(C90:C94)</f>
        <v>9.0909090909090912E-2</v>
      </c>
      <c r="D95" s="75">
        <f>ROUND(SUM(D90:D94),2)</f>
        <v>339.4</v>
      </c>
    </row>
    <row r="96" spans="1:4" s="1" customFormat="1" ht="15.75" customHeight="1" x14ac:dyDescent="0.25">
      <c r="A96" s="54"/>
      <c r="B96" s="54"/>
      <c r="C96" s="54"/>
      <c r="D96" s="55"/>
    </row>
    <row r="97" spans="1:4" ht="25.5" customHeight="1" x14ac:dyDescent="0.25">
      <c r="A97" s="160" t="s">
        <v>76</v>
      </c>
      <c r="B97" s="160"/>
      <c r="C97" s="160"/>
      <c r="D97" s="160"/>
    </row>
    <row r="98" spans="1:4" ht="15.75" x14ac:dyDescent="0.25">
      <c r="A98" s="31" t="s">
        <v>7</v>
      </c>
      <c r="B98" s="45" t="s">
        <v>2</v>
      </c>
      <c r="C98" s="31"/>
      <c r="D98" s="31" t="s">
        <v>9</v>
      </c>
    </row>
    <row r="99" spans="1:4" ht="15.75" x14ac:dyDescent="0.25">
      <c r="A99" s="38" t="s">
        <v>10</v>
      </c>
      <c r="B99" s="39" t="s">
        <v>77</v>
      </c>
      <c r="C99" s="40"/>
      <c r="D99" s="107">
        <f>UNIFORMES!F14</f>
        <v>0</v>
      </c>
    </row>
    <row r="100" spans="1:4" ht="15.75" x14ac:dyDescent="0.25">
      <c r="A100" s="38" t="s">
        <v>16</v>
      </c>
      <c r="B100" s="39" t="s">
        <v>150</v>
      </c>
      <c r="C100" s="40"/>
      <c r="D100" s="107">
        <f>EQUIPAMENTOS!F14</f>
        <v>0</v>
      </c>
    </row>
    <row r="101" spans="1:4" ht="15.75" x14ac:dyDescent="0.25">
      <c r="A101" s="38" t="s">
        <v>12</v>
      </c>
      <c r="B101" s="39" t="s">
        <v>13</v>
      </c>
      <c r="C101" s="40"/>
      <c r="D101" s="78">
        <v>0</v>
      </c>
    </row>
    <row r="102" spans="1:4" ht="15.75" x14ac:dyDescent="0.25">
      <c r="A102" s="151" t="s">
        <v>78</v>
      </c>
      <c r="B102" s="151"/>
      <c r="C102" s="151"/>
      <c r="D102" s="79">
        <f>ROUND(SUM(D99:D101),2)</f>
        <v>0</v>
      </c>
    </row>
    <row r="103" spans="1:4" s="1" customFormat="1" ht="15.75" customHeight="1" x14ac:dyDescent="0.25">
      <c r="A103" s="54"/>
      <c r="B103" s="54"/>
      <c r="C103" s="54"/>
      <c r="D103" s="55"/>
    </row>
    <row r="104" spans="1:4" ht="25.5" customHeight="1" x14ac:dyDescent="0.25">
      <c r="A104" s="153" t="s">
        <v>79</v>
      </c>
      <c r="B104" s="153"/>
      <c r="C104" s="153"/>
      <c r="D104" s="153"/>
    </row>
    <row r="105" spans="1:4" ht="25.5" customHeight="1" x14ac:dyDescent="0.25">
      <c r="A105" s="154" t="s">
        <v>80</v>
      </c>
      <c r="B105" s="154"/>
      <c r="C105" s="154"/>
      <c r="D105" s="77">
        <f>SUM(D36,D71,D83,D95,D102)</f>
        <v>4687.2199999999993</v>
      </c>
    </row>
    <row r="106" spans="1:4" s="3" customFormat="1" ht="25.5" customHeight="1" x14ac:dyDescent="0.2">
      <c r="A106" s="31"/>
      <c r="B106" s="46" t="s">
        <v>81</v>
      </c>
      <c r="C106" s="31" t="s">
        <v>8</v>
      </c>
      <c r="D106" s="31" t="s">
        <v>9</v>
      </c>
    </row>
    <row r="107" spans="1:4" s="3" customFormat="1" ht="15.75" x14ac:dyDescent="0.25">
      <c r="A107" s="38" t="s">
        <v>10</v>
      </c>
      <c r="B107" s="39" t="s">
        <v>82</v>
      </c>
      <c r="C107" s="131"/>
      <c r="D107" s="127">
        <f>ROUND(($D$105*C107),2)</f>
        <v>0</v>
      </c>
    </row>
    <row r="108" spans="1:4" s="3" customFormat="1" ht="15.75" x14ac:dyDescent="0.25">
      <c r="A108" s="38" t="s">
        <v>16</v>
      </c>
      <c r="B108" s="39" t="s">
        <v>83</v>
      </c>
      <c r="C108" s="131"/>
      <c r="D108" s="127">
        <f>ROUND(($D$105*C108),2)</f>
        <v>0</v>
      </c>
    </row>
    <row r="109" spans="1:4" s="3" customFormat="1" ht="15.75" x14ac:dyDescent="0.25">
      <c r="A109" s="38"/>
      <c r="B109" s="39" t="s">
        <v>84</v>
      </c>
      <c r="C109" s="40"/>
      <c r="D109" s="53">
        <f>D105+D107+D108</f>
        <v>4687.2199999999993</v>
      </c>
    </row>
    <row r="110" spans="1:4" s="3" customFormat="1" ht="15.75" x14ac:dyDescent="0.25">
      <c r="A110" s="38" t="s">
        <v>12</v>
      </c>
      <c r="B110" s="47" t="s">
        <v>85</v>
      </c>
      <c r="C110" s="48">
        <f>(100-(C117*100))/100</f>
        <v>0.91349999999999998</v>
      </c>
      <c r="D110" s="76">
        <f>ROUND(D109/C110,2)</f>
        <v>5131.0600000000004</v>
      </c>
    </row>
    <row r="111" spans="1:4" s="3" customFormat="1" ht="15.75" x14ac:dyDescent="0.25">
      <c r="A111" s="38"/>
      <c r="B111" s="39" t="s">
        <v>86</v>
      </c>
      <c r="C111" s="40"/>
      <c r="D111" s="53"/>
    </row>
    <row r="112" spans="1:4" s="3" customFormat="1" ht="15.75" x14ac:dyDescent="0.25">
      <c r="A112" s="38"/>
      <c r="B112" s="39" t="s">
        <v>87</v>
      </c>
      <c r="C112" s="49">
        <v>6.4999999999999997E-3</v>
      </c>
      <c r="D112" s="53">
        <f>ROUND($D$110*C112,2)</f>
        <v>33.35</v>
      </c>
    </row>
    <row r="113" spans="1:7" s="3" customFormat="1" ht="15.75" x14ac:dyDescent="0.25">
      <c r="A113" s="38"/>
      <c r="B113" s="39" t="s">
        <v>88</v>
      </c>
      <c r="C113" s="40">
        <v>0.03</v>
      </c>
      <c r="D113" s="53">
        <f t="shared" ref="D113:D116" si="4">ROUND($D$110*C113,2)</f>
        <v>153.93</v>
      </c>
    </row>
    <row r="114" spans="1:7" s="3" customFormat="1" ht="15.75" x14ac:dyDescent="0.25">
      <c r="A114" s="38"/>
      <c r="B114" s="39" t="s">
        <v>89</v>
      </c>
      <c r="C114" s="40"/>
      <c r="D114" s="53">
        <f t="shared" si="4"/>
        <v>0</v>
      </c>
    </row>
    <row r="115" spans="1:7" s="3" customFormat="1" ht="15.75" x14ac:dyDescent="0.25">
      <c r="A115" s="38"/>
      <c r="B115" s="39" t="s">
        <v>90</v>
      </c>
      <c r="C115" s="40"/>
      <c r="D115" s="53">
        <f t="shared" si="4"/>
        <v>0</v>
      </c>
      <c r="G115" s="27"/>
    </row>
    <row r="116" spans="1:7" s="3" customFormat="1" ht="15.75" x14ac:dyDescent="0.25">
      <c r="A116" s="38"/>
      <c r="B116" s="39" t="s">
        <v>91</v>
      </c>
      <c r="C116" s="40">
        <v>0.05</v>
      </c>
      <c r="D116" s="53">
        <f t="shared" si="4"/>
        <v>256.55</v>
      </c>
    </row>
    <row r="117" spans="1:7" s="3" customFormat="1" ht="15.75" x14ac:dyDescent="0.25">
      <c r="A117" s="38"/>
      <c r="B117" s="47" t="s">
        <v>92</v>
      </c>
      <c r="C117" s="50">
        <f>SUM(C111:C116)</f>
        <v>8.6499999999999994E-2</v>
      </c>
      <c r="D117" s="76">
        <f>SUM(D112:D116)</f>
        <v>443.83000000000004</v>
      </c>
    </row>
    <row r="118" spans="1:7" s="3" customFormat="1" ht="15.75" x14ac:dyDescent="0.25">
      <c r="A118" s="151" t="s">
        <v>93</v>
      </c>
      <c r="B118" s="151"/>
      <c r="C118" s="151"/>
      <c r="D118" s="75">
        <f>ROUND(SUM(D107:D108,D117),2)</f>
        <v>443.83</v>
      </c>
    </row>
    <row r="119" spans="1:7" s="1" customFormat="1" ht="15.75" customHeight="1" x14ac:dyDescent="0.25">
      <c r="A119" s="54"/>
      <c r="B119" s="54"/>
      <c r="C119" s="54"/>
      <c r="D119" s="55"/>
    </row>
    <row r="120" spans="1:7" s="3" customFormat="1" ht="15.75" x14ac:dyDescent="0.25">
      <c r="A120" s="155" t="s">
        <v>94</v>
      </c>
      <c r="B120" s="155"/>
      <c r="C120" s="155"/>
      <c r="D120" s="155"/>
    </row>
    <row r="121" spans="1:7" s="3" customFormat="1" ht="15.75" x14ac:dyDescent="0.25">
      <c r="A121" s="51"/>
      <c r="B121" s="37" t="s">
        <v>95</v>
      </c>
      <c r="C121" s="52"/>
      <c r="D121" s="43" t="s">
        <v>9</v>
      </c>
    </row>
    <row r="122" spans="1:7" s="3" customFormat="1" ht="15.75" x14ac:dyDescent="0.25">
      <c r="A122" s="38" t="s">
        <v>10</v>
      </c>
      <c r="B122" s="39" t="s">
        <v>96</v>
      </c>
      <c r="C122" s="40"/>
      <c r="D122" s="53">
        <f>D36</f>
        <v>2652.85</v>
      </c>
    </row>
    <row r="123" spans="1:7" s="3" customFormat="1" ht="15.75" x14ac:dyDescent="0.25">
      <c r="A123" s="38" t="s">
        <v>16</v>
      </c>
      <c r="B123" s="39" t="s">
        <v>97</v>
      </c>
      <c r="C123" s="40">
        <f>C71</f>
        <v>0.44911111111111118</v>
      </c>
      <c r="D123" s="53">
        <f>D71</f>
        <v>1545.13</v>
      </c>
    </row>
    <row r="124" spans="1:7" s="3" customFormat="1" ht="15.75" x14ac:dyDescent="0.25">
      <c r="A124" s="38" t="s">
        <v>12</v>
      </c>
      <c r="B124" s="39" t="s">
        <v>98</v>
      </c>
      <c r="C124" s="40">
        <f>C83</f>
        <v>4.1111111111111105E-2</v>
      </c>
      <c r="D124" s="53">
        <f>D83</f>
        <v>149.84</v>
      </c>
    </row>
    <row r="125" spans="1:7" s="3" customFormat="1" ht="15.75" x14ac:dyDescent="0.25">
      <c r="A125" s="38" t="s">
        <v>37</v>
      </c>
      <c r="B125" s="39" t="s">
        <v>99</v>
      </c>
      <c r="C125" s="40">
        <f>C95</f>
        <v>9.0909090909090912E-2</v>
      </c>
      <c r="D125" s="53">
        <f>D95</f>
        <v>339.4</v>
      </c>
    </row>
    <row r="126" spans="1:7" s="3" customFormat="1" ht="15.75" x14ac:dyDescent="0.25">
      <c r="A126" s="38" t="s">
        <v>39</v>
      </c>
      <c r="B126" s="39" t="s">
        <v>100</v>
      </c>
      <c r="C126" s="40"/>
      <c r="D126" s="53">
        <f>D102</f>
        <v>0</v>
      </c>
    </row>
    <row r="127" spans="1:7" s="3" customFormat="1" ht="15.75" x14ac:dyDescent="0.25">
      <c r="A127" s="156" t="s">
        <v>101</v>
      </c>
      <c r="B127" s="157"/>
      <c r="C127" s="66">
        <f>SUM(C122:C126)</f>
        <v>0.58113131313131317</v>
      </c>
      <c r="D127" s="75">
        <f>SUM(D122:D126)</f>
        <v>4687.2199999999993</v>
      </c>
    </row>
    <row r="128" spans="1:7" s="3" customFormat="1" ht="15.75" x14ac:dyDescent="0.25">
      <c r="A128" s="38" t="s">
        <v>41</v>
      </c>
      <c r="B128" s="152" t="s">
        <v>81</v>
      </c>
      <c r="C128" s="152"/>
      <c r="D128" s="53">
        <f>D118</f>
        <v>443.83</v>
      </c>
    </row>
    <row r="129" spans="1:4" s="3" customFormat="1" ht="15.75" x14ac:dyDescent="0.25">
      <c r="A129" s="151" t="s">
        <v>129</v>
      </c>
      <c r="B129" s="151"/>
      <c r="C129" s="151"/>
      <c r="D129" s="75">
        <f>SUM(D127:D128)</f>
        <v>5131.0499999999993</v>
      </c>
    </row>
    <row r="130" spans="1:4" s="1" customFormat="1" ht="15.75" x14ac:dyDescent="0.25">
      <c r="A130" s="151" t="s">
        <v>149</v>
      </c>
      <c r="B130" s="151"/>
      <c r="C130" s="151"/>
      <c r="D130" s="75">
        <f>D129*2</f>
        <v>10262.099999999999</v>
      </c>
    </row>
    <row r="131" spans="1:4" s="3" customFormat="1" ht="12" x14ac:dyDescent="0.2">
      <c r="A131" s="1"/>
    </row>
    <row r="132" spans="1:4" s="3" customFormat="1" ht="12" x14ac:dyDescent="0.2">
      <c r="A132" s="1"/>
    </row>
    <row r="133" spans="1:4" s="3" customFormat="1" ht="12" x14ac:dyDescent="0.2">
      <c r="A133" s="1"/>
    </row>
    <row r="134" spans="1:4" s="3" customFormat="1" ht="12" x14ac:dyDescent="0.2">
      <c r="A134" s="1"/>
    </row>
    <row r="135" spans="1:4" x14ac:dyDescent="0.25">
      <c r="A135" s="1"/>
    </row>
    <row r="136" spans="1:4" s="1" customFormat="1" ht="12" x14ac:dyDescent="0.2"/>
    <row r="137" spans="1:4" ht="15" customHeight="1" x14ac:dyDescent="0.25">
      <c r="A137" s="1"/>
    </row>
    <row r="138" spans="1:4" x14ac:dyDescent="0.25">
      <c r="A138" s="1"/>
    </row>
    <row r="139" spans="1:4" ht="15" customHeight="1" x14ac:dyDescent="0.25">
      <c r="A139" s="1"/>
    </row>
    <row r="140" spans="1:4" s="3" customFormat="1" ht="15" customHeight="1" x14ac:dyDescent="0.2">
      <c r="A140" s="1"/>
    </row>
    <row r="141" spans="1:4" s="3" customFormat="1" ht="12" x14ac:dyDescent="0.2">
      <c r="A141" s="1"/>
    </row>
    <row r="142" spans="1:4" s="1" customFormat="1" ht="12" x14ac:dyDescent="0.2"/>
    <row r="143" spans="1:4" s="1" customFormat="1" x14ac:dyDescent="0.25">
      <c r="A143"/>
    </row>
    <row r="144" spans="1:4" s="1" customFormat="1" ht="15" customHeight="1" x14ac:dyDescent="0.25">
      <c r="A144"/>
    </row>
    <row r="145" spans="1:1" s="1" customFormat="1" ht="15" customHeight="1" x14ac:dyDescent="0.25">
      <c r="A145"/>
    </row>
    <row r="146" spans="1:1" s="1" customFormat="1" x14ac:dyDescent="0.25">
      <c r="A146"/>
    </row>
    <row r="147" spans="1:1" s="1" customFormat="1" ht="15" customHeight="1" x14ac:dyDescent="0.25">
      <c r="A147"/>
    </row>
    <row r="148" spans="1:1" s="1" customFormat="1" x14ac:dyDescent="0.25">
      <c r="A148"/>
    </row>
    <row r="149" spans="1:1" s="1" customFormat="1" ht="12" x14ac:dyDescent="0.2"/>
    <row r="150" spans="1:1" s="1" customFormat="1" ht="15" customHeight="1" x14ac:dyDescent="0.25">
      <c r="A150"/>
    </row>
    <row r="151" spans="1:1" s="1" customFormat="1" x14ac:dyDescent="0.25">
      <c r="A151"/>
    </row>
    <row r="152" spans="1:1" s="1" customFormat="1" ht="15" customHeight="1" x14ac:dyDescent="0.25">
      <c r="A152"/>
    </row>
    <row r="153" spans="1:1" s="1" customFormat="1" ht="15" customHeight="1" x14ac:dyDescent="0.25">
      <c r="A153"/>
    </row>
    <row r="154" spans="1:1" s="1" customFormat="1" x14ac:dyDescent="0.25">
      <c r="A154"/>
    </row>
    <row r="155" spans="1:1" s="1" customFormat="1" ht="15" customHeight="1" x14ac:dyDescent="0.25">
      <c r="A155"/>
    </row>
    <row r="156" spans="1:1" s="1" customFormat="1" x14ac:dyDescent="0.25">
      <c r="A156"/>
    </row>
    <row r="157" spans="1:1" s="1" customFormat="1" x14ac:dyDescent="0.25">
      <c r="A157"/>
    </row>
    <row r="158" spans="1:1" s="1" customFormat="1" x14ac:dyDescent="0.25">
      <c r="A158"/>
    </row>
    <row r="159" spans="1:1" s="1" customFormat="1" ht="12" x14ac:dyDescent="0.2"/>
    <row r="160" spans="1:1" s="1" customFormat="1" ht="15" customHeight="1" x14ac:dyDescent="0.25">
      <c r="A160"/>
    </row>
    <row r="161" spans="1:1" s="1" customFormat="1" x14ac:dyDescent="0.25">
      <c r="A161"/>
    </row>
    <row r="162" spans="1:1" s="1" customFormat="1" ht="15" customHeight="1" x14ac:dyDescent="0.25">
      <c r="A162"/>
    </row>
    <row r="163" spans="1:1" s="1" customFormat="1" ht="15" customHeight="1" x14ac:dyDescent="0.25">
      <c r="A163"/>
    </row>
    <row r="164" spans="1:1" s="1" customFormat="1" x14ac:dyDescent="0.25">
      <c r="A164"/>
    </row>
    <row r="165" spans="1:1" s="1" customFormat="1" x14ac:dyDescent="0.25">
      <c r="A165"/>
    </row>
    <row r="166" spans="1:1" s="1" customFormat="1" x14ac:dyDescent="0.25">
      <c r="A166"/>
    </row>
    <row r="167" spans="1:1" s="1" customFormat="1" x14ac:dyDescent="0.25">
      <c r="A167"/>
    </row>
    <row r="168" spans="1:1" x14ac:dyDescent="0.25">
      <c r="A168" s="1"/>
    </row>
    <row r="169" spans="1:1" x14ac:dyDescent="0.25">
      <c r="A169" s="1"/>
    </row>
    <row r="170" spans="1:1" ht="15" customHeight="1" x14ac:dyDescent="0.25">
      <c r="A170" s="1"/>
    </row>
    <row r="171" spans="1:1" x14ac:dyDescent="0.25">
      <c r="A171" s="1"/>
    </row>
    <row r="172" spans="1:1" x14ac:dyDescent="0.25">
      <c r="A172" s="1"/>
    </row>
    <row r="173" spans="1:1" ht="15" customHeight="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</sheetData>
  <mergeCells count="38">
    <mergeCell ref="A24:C24"/>
    <mergeCell ref="A1:D1"/>
    <mergeCell ref="A13:D13"/>
    <mergeCell ref="A16:D16"/>
    <mergeCell ref="A17:D17"/>
    <mergeCell ref="A25:D25"/>
    <mergeCell ref="A30:C30"/>
    <mergeCell ref="A32:D32"/>
    <mergeCell ref="A36:C36"/>
    <mergeCell ref="A38:D38"/>
    <mergeCell ref="A39:B39"/>
    <mergeCell ref="A42:B42"/>
    <mergeCell ref="A44:D44"/>
    <mergeCell ref="A45:C45"/>
    <mergeCell ref="A46:B46"/>
    <mergeCell ref="A55:B55"/>
    <mergeCell ref="A57:B57"/>
    <mergeCell ref="A97:D97"/>
    <mergeCell ref="A66:D66"/>
    <mergeCell ref="A71:B71"/>
    <mergeCell ref="A76:D76"/>
    <mergeCell ref="A83:B83"/>
    <mergeCell ref="A85:D85"/>
    <mergeCell ref="A86:C86"/>
    <mergeCell ref="A88:D88"/>
    <mergeCell ref="A95:B95"/>
    <mergeCell ref="A73:D73"/>
    <mergeCell ref="A74:C74"/>
    <mergeCell ref="A64:B64"/>
    <mergeCell ref="A130:C130"/>
    <mergeCell ref="B128:C128"/>
    <mergeCell ref="A129:C129"/>
    <mergeCell ref="A102:C102"/>
    <mergeCell ref="A104:D104"/>
    <mergeCell ref="A105:C105"/>
    <mergeCell ref="A118:C118"/>
    <mergeCell ref="A120:D120"/>
    <mergeCell ref="A127:B127"/>
  </mergeCells>
  <dataValidations disablePrompts="1" count="4">
    <dataValidation type="decimal" allowBlank="1" showInputMessage="1" showErrorMessage="1" promptTitle="ATENÇÃO" sqref="HW136 RS136 ABO136" xr:uid="{00000000-0002-0000-0300-000000000000}">
      <formula1>0</formula1>
      <formula2>20000</formula2>
    </dataValidation>
    <dataValidation type="decimal" allowBlank="1" showInputMessage="1" showErrorMessage="1" promptTitle="ATENÇÃO" prompt="O VALOR A SER  PREENCHIDO DEVERÁ SE REFERIR A UM PROFISSIONAL." sqref="RS104:RS105 ABO104:ABO105 ABO102 RS102 HW102 HW104:HW105" xr:uid="{00000000-0002-0000-0300-000001000000}">
      <formula1>0</formula1>
      <formula2>10000</formula2>
    </dataValidation>
    <dataValidation allowBlank="1" showInputMessage="1" showErrorMessage="1" prompt="O VALOR A SER PREENCHIDO DEVERÁ SE REFERIR A UM PROFISSIONAL." sqref="HV100 RR100 ABN100" xr:uid="{00000000-0002-0000-0300-000002000000}">
      <formula1>0</formula1>
      <formula2>0</formula2>
    </dataValidation>
    <dataValidation allowBlank="1" showInputMessage="1" showErrorMessage="1" promptTitle="ATENÇÃO" sqref="HW101 RS101 ABO101" xr:uid="{00000000-0002-0000-0300-000003000000}">
      <formula1>0</formula1>
      <formula2>10000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3" firstPageNumber="0" orientation="portrait" r:id="rId1"/>
  <headerFooter>
    <oddHeader>&amp;C&amp;G
SERVIÇO PÚBLICO FEDERAL
MINISTÉRIO DA EDUCAÇÃO
UNIVERSIDADE FEDERAL DO SUL DA BAHIA</oddHeader>
  </headerFooter>
  <rowBreaks count="2" manualBreakCount="2">
    <brk id="55" max="3" man="1"/>
    <brk id="118" max="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8EED-1930-4AB6-A184-B64AE19C7F89}">
  <dimension ref="A1:G180"/>
  <sheetViews>
    <sheetView showGridLines="0" topLeftCell="A85" zoomScaleNormal="100" zoomScaleSheetLayoutView="115" workbookViewId="0">
      <selection activeCell="D105" sqref="D105"/>
    </sheetView>
  </sheetViews>
  <sheetFormatPr defaultRowHeight="15" x14ac:dyDescent="0.25"/>
  <cols>
    <col min="1" max="1" width="9.42578125" customWidth="1"/>
    <col min="2" max="2" width="70.140625" customWidth="1"/>
    <col min="3" max="3" width="15" customWidth="1"/>
    <col min="4" max="4" width="14.28515625" customWidth="1"/>
    <col min="5" max="5" width="19.140625" customWidth="1"/>
  </cols>
  <sheetData>
    <row r="1" spans="1:4" ht="20.25" x14ac:dyDescent="0.25">
      <c r="A1" s="164" t="s">
        <v>102</v>
      </c>
      <c r="B1" s="165"/>
      <c r="C1" s="165"/>
      <c r="D1" s="166"/>
    </row>
    <row r="2" spans="1:4" ht="15.75" x14ac:dyDescent="0.25">
      <c r="A2" s="7" t="str">
        <f>'01. VIG. DIURNO'!A2</f>
        <v>Processo nº 23746.005475/2024-50</v>
      </c>
      <c r="B2" s="14"/>
      <c r="C2" s="6"/>
      <c r="D2" s="18"/>
    </row>
    <row r="3" spans="1:4" ht="15.75" x14ac:dyDescent="0.25">
      <c r="A3" s="7" t="s">
        <v>103</v>
      </c>
      <c r="B3" s="8"/>
      <c r="C3" s="6"/>
      <c r="D3" s="18"/>
    </row>
    <row r="4" spans="1:4" ht="15.75" x14ac:dyDescent="0.25">
      <c r="A4" s="7" t="s">
        <v>104</v>
      </c>
      <c r="B4" s="8"/>
      <c r="C4" s="96"/>
      <c r="D4" s="100"/>
    </row>
    <row r="5" spans="1:4" s="1" customFormat="1" ht="15.75" x14ac:dyDescent="0.25">
      <c r="A5" s="9" t="s">
        <v>105</v>
      </c>
      <c r="B5" s="10"/>
      <c r="C5" s="97"/>
      <c r="D5" s="100"/>
    </row>
    <row r="6" spans="1:4" s="1" customFormat="1" ht="15.75" x14ac:dyDescent="0.25">
      <c r="A6" s="9" t="s">
        <v>124</v>
      </c>
      <c r="B6" s="10"/>
      <c r="C6" s="122"/>
      <c r="D6" s="123"/>
    </row>
    <row r="7" spans="1:4" s="1" customFormat="1" ht="15.75" x14ac:dyDescent="0.25">
      <c r="A7" s="9" t="s">
        <v>200</v>
      </c>
      <c r="B7" s="10"/>
      <c r="C7" s="122" t="s">
        <v>198</v>
      </c>
      <c r="D7" s="123"/>
    </row>
    <row r="8" spans="1:4" s="1" customFormat="1" ht="15.75" x14ac:dyDescent="0.25">
      <c r="A8" s="9" t="s">
        <v>125</v>
      </c>
      <c r="B8" s="12"/>
      <c r="C8" s="122" t="s">
        <v>199</v>
      </c>
      <c r="D8" s="123"/>
    </row>
    <row r="9" spans="1:4" ht="15.75" x14ac:dyDescent="0.25">
      <c r="A9" s="9" t="s">
        <v>135</v>
      </c>
      <c r="B9" s="11"/>
      <c r="C9" s="96"/>
      <c r="D9" s="100"/>
    </row>
    <row r="10" spans="1:4" s="1" customFormat="1" ht="15.75" x14ac:dyDescent="0.25">
      <c r="A10" s="9" t="s">
        <v>126</v>
      </c>
      <c r="B10" s="12"/>
      <c r="C10" s="99"/>
      <c r="D10" s="101">
        <v>1568.03</v>
      </c>
    </row>
    <row r="11" spans="1:4" s="3" customFormat="1" ht="15.75" customHeight="1" x14ac:dyDescent="0.25">
      <c r="A11" s="9" t="s">
        <v>127</v>
      </c>
      <c r="B11" s="98"/>
      <c r="C11" s="122" t="s">
        <v>193</v>
      </c>
      <c r="D11" s="123"/>
    </row>
    <row r="12" spans="1:4" s="1" customFormat="1" ht="15.75" x14ac:dyDescent="0.25">
      <c r="A12" s="28" t="s">
        <v>128</v>
      </c>
      <c r="B12" s="29"/>
      <c r="C12" s="124">
        <v>45658</v>
      </c>
      <c r="D12" s="125"/>
    </row>
    <row r="13" spans="1:4" ht="18.75" x14ac:dyDescent="0.3">
      <c r="A13" s="167" t="s">
        <v>0</v>
      </c>
      <c r="B13" s="167"/>
      <c r="C13" s="168"/>
      <c r="D13" s="168"/>
    </row>
    <row r="14" spans="1:4" ht="31.5" x14ac:dyDescent="0.25">
      <c r="A14" s="30" t="s">
        <v>1</v>
      </c>
      <c r="B14" s="31" t="s">
        <v>2</v>
      </c>
      <c r="C14" s="31" t="s">
        <v>3</v>
      </c>
      <c r="D14" s="31" t="s">
        <v>4</v>
      </c>
    </row>
    <row r="15" spans="1:4" ht="31.5" x14ac:dyDescent="0.25">
      <c r="A15" s="32">
        <v>1</v>
      </c>
      <c r="B15" s="33" t="s">
        <v>136</v>
      </c>
      <c r="C15" s="34" t="s">
        <v>137</v>
      </c>
      <c r="D15" s="87">
        <f>D10</f>
        <v>1568.03</v>
      </c>
    </row>
    <row r="16" spans="1:4" ht="26.25" customHeight="1" x14ac:dyDescent="0.25">
      <c r="A16" s="160" t="s">
        <v>5</v>
      </c>
      <c r="B16" s="160"/>
      <c r="C16" s="160"/>
      <c r="D16" s="160"/>
    </row>
    <row r="17" spans="1:4" ht="26.25" customHeight="1" x14ac:dyDescent="0.25">
      <c r="A17" s="160" t="s">
        <v>6</v>
      </c>
      <c r="B17" s="160"/>
      <c r="C17" s="160"/>
      <c r="D17" s="160"/>
    </row>
    <row r="18" spans="1:4" ht="15.75" customHeight="1" x14ac:dyDescent="0.25">
      <c r="A18" s="30" t="s">
        <v>7</v>
      </c>
      <c r="B18" s="35" t="s">
        <v>2</v>
      </c>
      <c r="C18" s="31" t="s">
        <v>8</v>
      </c>
      <c r="D18" s="30" t="s">
        <v>9</v>
      </c>
    </row>
    <row r="19" spans="1:4" ht="15.75" customHeight="1" x14ac:dyDescent="0.25">
      <c r="A19" s="36" t="s">
        <v>10</v>
      </c>
      <c r="B19" s="33" t="s">
        <v>11</v>
      </c>
      <c r="C19" s="103">
        <v>1</v>
      </c>
      <c r="D19" s="82">
        <f>D15</f>
        <v>1568.03</v>
      </c>
    </row>
    <row r="20" spans="1:4" ht="15.75" customHeight="1" x14ac:dyDescent="0.25">
      <c r="A20" s="36" t="s">
        <v>16</v>
      </c>
      <c r="B20" s="33" t="s">
        <v>139</v>
      </c>
      <c r="C20" s="103">
        <v>0.3</v>
      </c>
      <c r="D20" s="82">
        <f>ROUND(C20*D19,2)</f>
        <v>470.41</v>
      </c>
    </row>
    <row r="21" spans="1:4" ht="15.75" customHeight="1" x14ac:dyDescent="0.25">
      <c r="A21" s="36" t="s">
        <v>12</v>
      </c>
      <c r="B21" s="33" t="s">
        <v>130</v>
      </c>
      <c r="C21" s="103">
        <v>0</v>
      </c>
      <c r="D21" s="82"/>
    </row>
    <row r="22" spans="1:4" ht="15.75" customHeight="1" x14ac:dyDescent="0.25">
      <c r="A22" s="36" t="s">
        <v>37</v>
      </c>
      <c r="B22" s="33" t="s">
        <v>203</v>
      </c>
      <c r="C22" s="103"/>
      <c r="D22" s="82"/>
    </row>
    <row r="23" spans="1:4" s="1" customFormat="1" ht="15.75" customHeight="1" x14ac:dyDescent="0.25">
      <c r="A23" s="36" t="s">
        <v>39</v>
      </c>
      <c r="B23" s="33" t="s">
        <v>13</v>
      </c>
      <c r="C23" s="103"/>
      <c r="D23" s="82"/>
    </row>
    <row r="24" spans="1:4" s="1" customFormat="1" ht="15.75" customHeight="1" x14ac:dyDescent="0.25">
      <c r="A24" s="151" t="s">
        <v>14</v>
      </c>
      <c r="B24" s="151"/>
      <c r="C24" s="151"/>
      <c r="D24" s="81">
        <f>ROUND(SUM(D19:D23),2)</f>
        <v>2038.44</v>
      </c>
    </row>
    <row r="25" spans="1:4" ht="26.25" customHeight="1" x14ac:dyDescent="0.25">
      <c r="A25" s="160" t="s">
        <v>15</v>
      </c>
      <c r="B25" s="160"/>
      <c r="C25" s="160"/>
      <c r="D25" s="160"/>
    </row>
    <row r="26" spans="1:4" ht="15.75" customHeight="1" x14ac:dyDescent="0.25">
      <c r="A26" s="30" t="s">
        <v>7</v>
      </c>
      <c r="B26" s="35" t="s">
        <v>2</v>
      </c>
      <c r="C26" s="31" t="s">
        <v>8</v>
      </c>
      <c r="D26" s="30" t="s">
        <v>9</v>
      </c>
    </row>
    <row r="27" spans="1:4" ht="15.75" customHeight="1" x14ac:dyDescent="0.25">
      <c r="A27" s="36" t="s">
        <v>10</v>
      </c>
      <c r="B27" s="33" t="s">
        <v>187</v>
      </c>
      <c r="C27" s="102">
        <v>0.25</v>
      </c>
      <c r="D27" s="82">
        <f>ROUND(C27*D19,2)</f>
        <v>392.01</v>
      </c>
    </row>
    <row r="28" spans="1:4" ht="15.75" customHeight="1" x14ac:dyDescent="0.25">
      <c r="A28" s="56" t="s">
        <v>16</v>
      </c>
      <c r="B28" s="57" t="s">
        <v>17</v>
      </c>
      <c r="C28" s="91"/>
      <c r="D28" s="85">
        <f>D29*15</f>
        <v>208.5</v>
      </c>
    </row>
    <row r="29" spans="1:4" s="1" customFormat="1" ht="15.75" customHeight="1" x14ac:dyDescent="0.25">
      <c r="A29" s="56" t="s">
        <v>12</v>
      </c>
      <c r="B29" s="57" t="s">
        <v>138</v>
      </c>
      <c r="C29" s="56"/>
      <c r="D29" s="85">
        <v>13.9</v>
      </c>
    </row>
    <row r="30" spans="1:4" s="1" customFormat="1" ht="15.75" customHeight="1" x14ac:dyDescent="0.25">
      <c r="A30" s="162" t="s">
        <v>18</v>
      </c>
      <c r="B30" s="162"/>
      <c r="C30" s="162"/>
      <c r="D30" s="86">
        <f>ROUND(SUM(D27:D29),2)</f>
        <v>614.41</v>
      </c>
    </row>
    <row r="31" spans="1:4" s="1" customFormat="1" ht="15.75" customHeight="1" x14ac:dyDescent="0.25">
      <c r="A31" s="54"/>
      <c r="B31" s="54"/>
      <c r="C31" s="54"/>
      <c r="D31" s="55"/>
    </row>
    <row r="32" spans="1:4" ht="15.75" x14ac:dyDescent="0.25">
      <c r="A32" s="163" t="s">
        <v>19</v>
      </c>
      <c r="B32" s="163"/>
      <c r="C32" s="163"/>
      <c r="D32" s="163"/>
    </row>
    <row r="33" spans="1:4" ht="15.75" x14ac:dyDescent="0.25">
      <c r="A33" s="60" t="s">
        <v>7</v>
      </c>
      <c r="B33" s="60" t="s">
        <v>20</v>
      </c>
      <c r="C33" s="60"/>
      <c r="D33" s="62" t="s">
        <v>9</v>
      </c>
    </row>
    <row r="34" spans="1:4" ht="15.75" x14ac:dyDescent="0.25">
      <c r="A34" s="58" t="s">
        <v>21</v>
      </c>
      <c r="B34" s="59" t="s">
        <v>22</v>
      </c>
      <c r="C34" s="59"/>
      <c r="D34" s="84">
        <f>D24</f>
        <v>2038.44</v>
      </c>
    </row>
    <row r="35" spans="1:4" ht="15.75" x14ac:dyDescent="0.25">
      <c r="A35" s="38" t="s">
        <v>23</v>
      </c>
      <c r="B35" s="39" t="s">
        <v>24</v>
      </c>
      <c r="C35" s="39"/>
      <c r="D35" s="53">
        <f>D30</f>
        <v>614.41</v>
      </c>
    </row>
    <row r="36" spans="1:4" ht="15.75" x14ac:dyDescent="0.25">
      <c r="A36" s="151" t="s">
        <v>25</v>
      </c>
      <c r="B36" s="151"/>
      <c r="C36" s="151"/>
      <c r="D36" s="81">
        <f>SUM(D34:D35)</f>
        <v>2652.85</v>
      </c>
    </row>
    <row r="37" spans="1:4" s="1" customFormat="1" ht="15.75" customHeight="1" x14ac:dyDescent="0.25">
      <c r="A37" s="54"/>
      <c r="B37" s="54"/>
      <c r="C37" s="54"/>
      <c r="D37" s="55"/>
    </row>
    <row r="38" spans="1:4" s="1" customFormat="1" ht="25.5" customHeight="1" x14ac:dyDescent="0.2">
      <c r="A38" s="160" t="s">
        <v>26</v>
      </c>
      <c r="B38" s="160"/>
      <c r="C38" s="160"/>
      <c r="D38" s="160"/>
    </row>
    <row r="39" spans="1:4" s="1" customFormat="1" ht="31.5" customHeight="1" x14ac:dyDescent="0.2">
      <c r="A39" s="160" t="s">
        <v>27</v>
      </c>
      <c r="B39" s="160"/>
      <c r="C39" s="31" t="s">
        <v>8</v>
      </c>
      <c r="D39" s="31" t="s">
        <v>9</v>
      </c>
    </row>
    <row r="40" spans="1:4" s="1" customFormat="1" ht="15.75" customHeight="1" x14ac:dyDescent="0.25">
      <c r="A40" s="38" t="s">
        <v>10</v>
      </c>
      <c r="B40" s="39" t="s">
        <v>28</v>
      </c>
      <c r="C40" s="40">
        <f>1/12</f>
        <v>8.3333333333333329E-2</v>
      </c>
      <c r="D40" s="53">
        <f>ROUND(($D$24*C40),2)</f>
        <v>169.87</v>
      </c>
    </row>
    <row r="41" spans="1:4" s="1" customFormat="1" ht="15.75" customHeight="1" x14ac:dyDescent="0.25">
      <c r="A41" s="38" t="s">
        <v>16</v>
      </c>
      <c r="B41" s="39" t="s">
        <v>29</v>
      </c>
      <c r="C41" s="40">
        <f>(1/3)/12</f>
        <v>2.7777777777777776E-2</v>
      </c>
      <c r="D41" s="53">
        <f>ROUND(($D$24*C41),2)</f>
        <v>56.62</v>
      </c>
    </row>
    <row r="42" spans="1:4" s="1" customFormat="1" ht="15.75" customHeight="1" x14ac:dyDescent="0.25">
      <c r="A42" s="151" t="s">
        <v>30</v>
      </c>
      <c r="B42" s="151"/>
      <c r="C42" s="41">
        <f>SUM(C40:C41)</f>
        <v>0.1111111111111111</v>
      </c>
      <c r="D42" s="75">
        <f>ROUND(SUM(D40:D41),2)</f>
        <v>226.49</v>
      </c>
    </row>
    <row r="43" spans="1:4" s="1" customFormat="1" ht="15.75" customHeight="1" x14ac:dyDescent="0.25">
      <c r="A43" s="54"/>
      <c r="B43" s="54"/>
      <c r="C43" s="54"/>
      <c r="D43" s="55"/>
    </row>
    <row r="44" spans="1:4" s="1" customFormat="1" ht="25.5" customHeight="1" x14ac:dyDescent="0.2">
      <c r="A44" s="153" t="s">
        <v>31</v>
      </c>
      <c r="B44" s="153"/>
      <c r="C44" s="153"/>
      <c r="D44" s="153"/>
    </row>
    <row r="45" spans="1:4" s="1" customFormat="1" ht="25.5" customHeight="1" x14ac:dyDescent="0.2">
      <c r="A45" s="154" t="s">
        <v>32</v>
      </c>
      <c r="B45" s="154"/>
      <c r="C45" s="154"/>
      <c r="D45" s="77">
        <f>D24+D42</f>
        <v>2264.9300000000003</v>
      </c>
    </row>
    <row r="46" spans="1:4" s="1" customFormat="1" ht="31.5" customHeight="1" x14ac:dyDescent="0.2">
      <c r="A46" s="160" t="s">
        <v>33</v>
      </c>
      <c r="B46" s="160"/>
      <c r="C46" s="31" t="s">
        <v>8</v>
      </c>
      <c r="D46" s="31" t="s">
        <v>9</v>
      </c>
    </row>
    <row r="47" spans="1:4" s="1" customFormat="1" ht="15.75" customHeight="1" x14ac:dyDescent="0.25">
      <c r="A47" s="38" t="s">
        <v>10</v>
      </c>
      <c r="B47" s="39" t="s">
        <v>34</v>
      </c>
      <c r="C47" s="40">
        <v>0.2</v>
      </c>
      <c r="D47" s="53">
        <f t="shared" ref="D47:D54" si="0">ROUND(($D$45*C47),2)</f>
        <v>452.99</v>
      </c>
    </row>
    <row r="48" spans="1:4" s="1" customFormat="1" ht="15.75" customHeight="1" x14ac:dyDescent="0.25">
      <c r="A48" s="38" t="s">
        <v>16</v>
      </c>
      <c r="B48" s="39" t="s">
        <v>35</v>
      </c>
      <c r="C48" s="40">
        <v>1.4999999999999999E-2</v>
      </c>
      <c r="D48" s="53">
        <f t="shared" si="0"/>
        <v>33.97</v>
      </c>
    </row>
    <row r="49" spans="1:4" s="1" customFormat="1" ht="15.75" customHeight="1" x14ac:dyDescent="0.25">
      <c r="A49" s="38" t="s">
        <v>12</v>
      </c>
      <c r="B49" s="39" t="s">
        <v>36</v>
      </c>
      <c r="C49" s="40">
        <v>0.01</v>
      </c>
      <c r="D49" s="53">
        <f t="shared" si="0"/>
        <v>22.65</v>
      </c>
    </row>
    <row r="50" spans="1:4" s="1" customFormat="1" ht="15.75" customHeight="1" x14ac:dyDescent="0.25">
      <c r="A50" s="38" t="s">
        <v>37</v>
      </c>
      <c r="B50" s="39" t="s">
        <v>38</v>
      </c>
      <c r="C50" s="40">
        <v>2E-3</v>
      </c>
      <c r="D50" s="53">
        <f t="shared" si="0"/>
        <v>4.53</v>
      </c>
    </row>
    <row r="51" spans="1:4" s="1" customFormat="1" ht="15.75" customHeight="1" x14ac:dyDescent="0.25">
      <c r="A51" s="38" t="s">
        <v>39</v>
      </c>
      <c r="B51" s="39" t="s">
        <v>40</v>
      </c>
      <c r="C51" s="40">
        <v>2.5000000000000001E-2</v>
      </c>
      <c r="D51" s="53">
        <f t="shared" si="0"/>
        <v>56.62</v>
      </c>
    </row>
    <row r="52" spans="1:4" s="1" customFormat="1" ht="15.75" customHeight="1" x14ac:dyDescent="0.25">
      <c r="A52" s="38" t="s">
        <v>41</v>
      </c>
      <c r="B52" s="39" t="s">
        <v>42</v>
      </c>
      <c r="C52" s="40">
        <v>0.08</v>
      </c>
      <c r="D52" s="53">
        <f t="shared" si="0"/>
        <v>181.19</v>
      </c>
    </row>
    <row r="53" spans="1:4" s="1" customFormat="1" ht="31.5" customHeight="1" x14ac:dyDescent="0.25">
      <c r="A53" s="36" t="s">
        <v>43</v>
      </c>
      <c r="B53" s="42" t="s">
        <v>44</v>
      </c>
      <c r="C53" s="130"/>
      <c r="D53" s="83">
        <f t="shared" si="0"/>
        <v>0</v>
      </c>
    </row>
    <row r="54" spans="1:4" s="1" customFormat="1" ht="15.75" customHeight="1" x14ac:dyDescent="0.25">
      <c r="A54" s="38" t="s">
        <v>45</v>
      </c>
      <c r="B54" s="39" t="s">
        <v>46</v>
      </c>
      <c r="C54" s="40">
        <v>6.0000000000000001E-3</v>
      </c>
      <c r="D54" s="53">
        <f t="shared" si="0"/>
        <v>13.59</v>
      </c>
    </row>
    <row r="55" spans="1:4" s="1" customFormat="1" ht="15.75" customHeight="1" x14ac:dyDescent="0.25">
      <c r="A55" s="151" t="s">
        <v>47</v>
      </c>
      <c r="B55" s="151"/>
      <c r="C55" s="41">
        <f>SUM(C47:C54)</f>
        <v>0.33800000000000008</v>
      </c>
      <c r="D55" s="75">
        <f>SUM(D47:D54)</f>
        <v>765.54000000000008</v>
      </c>
    </row>
    <row r="56" spans="1:4" s="1" customFormat="1" ht="15.75" customHeight="1" x14ac:dyDescent="0.25">
      <c r="A56" s="92"/>
      <c r="B56" s="92"/>
      <c r="C56" s="50"/>
      <c r="D56" s="93"/>
    </row>
    <row r="57" spans="1:4" s="1" customFormat="1" ht="15.75" customHeight="1" x14ac:dyDescent="0.25">
      <c r="A57" s="158" t="s">
        <v>196</v>
      </c>
      <c r="B57" s="159"/>
      <c r="C57" s="31" t="s">
        <v>48</v>
      </c>
      <c r="D57" s="43" t="s">
        <v>9</v>
      </c>
    </row>
    <row r="58" spans="1:4" s="1" customFormat="1" ht="15.75" x14ac:dyDescent="0.25">
      <c r="A58" s="38" t="s">
        <v>10</v>
      </c>
      <c r="B58" s="39" t="s">
        <v>140</v>
      </c>
      <c r="C58" s="94">
        <v>4.5</v>
      </c>
      <c r="D58" s="53">
        <f>ROUND(IF((((C58*30)-6%*D15))&gt;0,((C58*30)-6%*D15),"0,00"),2)</f>
        <v>40.92</v>
      </c>
    </row>
    <row r="59" spans="1:4" s="1" customFormat="1" ht="15.75" x14ac:dyDescent="0.25">
      <c r="A59" s="38" t="s">
        <v>16</v>
      </c>
      <c r="B59" s="39" t="s">
        <v>141</v>
      </c>
      <c r="C59" s="94">
        <v>17.28</v>
      </c>
      <c r="D59" s="53">
        <f>(C59*15)*0.85</f>
        <v>220.32000000000002</v>
      </c>
    </row>
    <row r="60" spans="1:4" s="1" customFormat="1" ht="15.75" x14ac:dyDescent="0.25">
      <c r="A60" s="38" t="s">
        <v>12</v>
      </c>
      <c r="B60" s="39" t="s">
        <v>142</v>
      </c>
      <c r="C60" s="94">
        <v>280.47000000000003</v>
      </c>
      <c r="D60" s="53">
        <f>C60*2/3</f>
        <v>186.98000000000002</v>
      </c>
    </row>
    <row r="61" spans="1:4" s="1" customFormat="1" ht="15.75" x14ac:dyDescent="0.25">
      <c r="A61" s="38" t="s">
        <v>37</v>
      </c>
      <c r="B61" s="39" t="s">
        <v>49</v>
      </c>
      <c r="C61" s="39"/>
      <c r="D61" s="134"/>
    </row>
    <row r="62" spans="1:4" s="1" customFormat="1" ht="15.75" x14ac:dyDescent="0.25">
      <c r="A62" s="38" t="s">
        <v>39</v>
      </c>
      <c r="B62" s="39" t="s">
        <v>197</v>
      </c>
      <c r="C62" s="39"/>
      <c r="D62" s="127">
        <v>104.88</v>
      </c>
    </row>
    <row r="63" spans="1:4" ht="15.75" x14ac:dyDescent="0.25">
      <c r="A63" s="38" t="s">
        <v>41</v>
      </c>
      <c r="B63" s="39" t="s">
        <v>13</v>
      </c>
      <c r="C63" s="39"/>
      <c r="D63" s="82"/>
    </row>
    <row r="64" spans="1:4" ht="15.75" x14ac:dyDescent="0.25">
      <c r="A64" s="156" t="s">
        <v>50</v>
      </c>
      <c r="B64" s="161"/>
      <c r="C64" s="104"/>
      <c r="D64" s="81">
        <f>SUM(D58:D63)</f>
        <v>553.1</v>
      </c>
    </row>
    <row r="65" spans="1:4" s="1" customFormat="1" ht="15.75" customHeight="1" x14ac:dyDescent="0.25">
      <c r="A65" s="54"/>
      <c r="B65" s="54"/>
      <c r="C65" s="54"/>
      <c r="D65" s="55"/>
    </row>
    <row r="66" spans="1:4" ht="15.75" x14ac:dyDescent="0.25">
      <c r="A66" s="155" t="s">
        <v>51</v>
      </c>
      <c r="B66" s="155"/>
      <c r="C66" s="155"/>
      <c r="D66" s="155"/>
    </row>
    <row r="67" spans="1:4" ht="15.75" x14ac:dyDescent="0.25">
      <c r="A67" s="37" t="s">
        <v>7</v>
      </c>
      <c r="B67" s="37" t="s">
        <v>20</v>
      </c>
      <c r="C67" s="31" t="s">
        <v>8</v>
      </c>
      <c r="D67" s="37" t="s">
        <v>9</v>
      </c>
    </row>
    <row r="68" spans="1:4" ht="15.75" x14ac:dyDescent="0.25">
      <c r="A68" s="38" t="s">
        <v>52</v>
      </c>
      <c r="B68" s="39" t="s">
        <v>53</v>
      </c>
      <c r="C68" s="40">
        <f>C42</f>
        <v>0.1111111111111111</v>
      </c>
      <c r="D68" s="53">
        <f>D42</f>
        <v>226.49</v>
      </c>
    </row>
    <row r="69" spans="1:4" ht="15.75" x14ac:dyDescent="0.25">
      <c r="A69" s="38" t="s">
        <v>54</v>
      </c>
      <c r="B69" s="39" t="s">
        <v>55</v>
      </c>
      <c r="C69" s="40">
        <f>C55</f>
        <v>0.33800000000000008</v>
      </c>
      <c r="D69" s="53">
        <f>D55</f>
        <v>765.54000000000008</v>
      </c>
    </row>
    <row r="70" spans="1:4" ht="15.75" x14ac:dyDescent="0.25">
      <c r="A70" s="38" t="s">
        <v>56</v>
      </c>
      <c r="B70" s="39" t="s">
        <v>57</v>
      </c>
      <c r="C70" s="39"/>
      <c r="D70" s="53">
        <f>D64</f>
        <v>553.1</v>
      </c>
    </row>
    <row r="71" spans="1:4" ht="15.75" x14ac:dyDescent="0.25">
      <c r="A71" s="156" t="s">
        <v>58</v>
      </c>
      <c r="B71" s="161"/>
      <c r="C71" s="41">
        <f>SUM(C68:C70)</f>
        <v>0.44911111111111118</v>
      </c>
      <c r="D71" s="81">
        <f>SUM(D68:D70)</f>
        <v>1545.13</v>
      </c>
    </row>
    <row r="72" spans="1:4" ht="15.75" x14ac:dyDescent="0.25">
      <c r="A72" s="88"/>
      <c r="B72" s="89"/>
      <c r="C72" s="50"/>
      <c r="D72" s="90"/>
    </row>
    <row r="73" spans="1:4" s="1" customFormat="1" ht="25.5" customHeight="1" x14ac:dyDescent="0.2">
      <c r="A73" s="153" t="s">
        <v>59</v>
      </c>
      <c r="B73" s="153"/>
      <c r="C73" s="153"/>
      <c r="D73" s="153"/>
    </row>
    <row r="74" spans="1:4" s="1" customFormat="1" ht="25.5" customHeight="1" x14ac:dyDescent="0.2">
      <c r="A74" s="154" t="s">
        <v>60</v>
      </c>
      <c r="B74" s="154"/>
      <c r="C74" s="154"/>
      <c r="D74" s="77">
        <f>SUM(D36,D42,D55)</f>
        <v>3644.88</v>
      </c>
    </row>
    <row r="75" spans="1:4" s="1" customFormat="1" ht="15.75" customHeight="1" x14ac:dyDescent="0.25">
      <c r="A75" s="54"/>
      <c r="B75" s="54"/>
      <c r="C75" s="54"/>
      <c r="D75" s="55"/>
    </row>
    <row r="76" spans="1:4" ht="25.5" customHeight="1" x14ac:dyDescent="0.25">
      <c r="A76" s="160" t="s">
        <v>61</v>
      </c>
      <c r="B76" s="160"/>
      <c r="C76" s="160"/>
      <c r="D76" s="160"/>
    </row>
    <row r="77" spans="1:4" ht="15.75" x14ac:dyDescent="0.25">
      <c r="A77" s="38" t="s">
        <v>10</v>
      </c>
      <c r="B77" s="61" t="s">
        <v>62</v>
      </c>
      <c r="C77" s="108">
        <f>(0.1*(1/12))</f>
        <v>8.3333333333333332E-3</v>
      </c>
      <c r="D77" s="106">
        <f>ROUND(C77*$D$74,2)</f>
        <v>30.37</v>
      </c>
    </row>
    <row r="78" spans="1:4" ht="15.75" x14ac:dyDescent="0.25">
      <c r="A78" s="38" t="s">
        <v>16</v>
      </c>
      <c r="B78" s="44" t="s">
        <v>63</v>
      </c>
      <c r="C78" s="63">
        <f>C52*C77</f>
        <v>6.6666666666666664E-4</v>
      </c>
      <c r="D78" s="107">
        <f t="shared" ref="D78:D82" si="1">ROUND(C78*$D$74,2)</f>
        <v>2.4300000000000002</v>
      </c>
    </row>
    <row r="79" spans="1:4" ht="15.75" x14ac:dyDescent="0.25">
      <c r="A79" s="38" t="s">
        <v>12</v>
      </c>
      <c r="B79" s="44" t="s">
        <v>64</v>
      </c>
      <c r="C79" s="64">
        <f>0.4*C77</f>
        <v>3.3333333333333335E-3</v>
      </c>
      <c r="D79" s="107">
        <f t="shared" si="1"/>
        <v>12.15</v>
      </c>
    </row>
    <row r="80" spans="1:4" ht="15.75" x14ac:dyDescent="0.25">
      <c r="A80" s="38" t="s">
        <v>37</v>
      </c>
      <c r="B80" s="61" t="s">
        <v>65</v>
      </c>
      <c r="C80" s="65">
        <f>(1/12/30)*7</f>
        <v>1.9444444444444441E-2</v>
      </c>
      <c r="D80" s="80">
        <f>ROUND(C80*D74,2)</f>
        <v>70.87</v>
      </c>
    </row>
    <row r="81" spans="1:4" ht="15.75" x14ac:dyDescent="0.25">
      <c r="A81" s="38" t="s">
        <v>39</v>
      </c>
      <c r="B81" s="44" t="s">
        <v>66</v>
      </c>
      <c r="C81" s="63">
        <f>C80*C52</f>
        <v>1.5555555555555553E-3</v>
      </c>
      <c r="D81" s="107">
        <f t="shared" si="1"/>
        <v>5.67</v>
      </c>
    </row>
    <row r="82" spans="1:4" ht="15.75" x14ac:dyDescent="0.25">
      <c r="A82" s="38" t="s">
        <v>41</v>
      </c>
      <c r="B82" s="44" t="s">
        <v>148</v>
      </c>
      <c r="C82" s="64">
        <f>0.4*C80</f>
        <v>7.7777777777777767E-3</v>
      </c>
      <c r="D82" s="107">
        <f t="shared" si="1"/>
        <v>28.35</v>
      </c>
    </row>
    <row r="83" spans="1:4" ht="15.75" x14ac:dyDescent="0.25">
      <c r="A83" s="156" t="s">
        <v>67</v>
      </c>
      <c r="B83" s="161"/>
      <c r="C83" s="41">
        <f>SUM(C77:C82)</f>
        <v>4.1111111111111105E-2</v>
      </c>
      <c r="D83" s="81">
        <f>ROUND(SUM(D77:D82),2)</f>
        <v>149.84</v>
      </c>
    </row>
    <row r="84" spans="1:4" s="1" customFormat="1" ht="15.75" customHeight="1" x14ac:dyDescent="0.25">
      <c r="A84" s="54"/>
      <c r="B84" s="54"/>
      <c r="C84" s="54"/>
      <c r="D84" s="55"/>
    </row>
    <row r="85" spans="1:4" ht="25.5" customHeight="1" x14ac:dyDescent="0.25">
      <c r="A85" s="153" t="s">
        <v>68</v>
      </c>
      <c r="B85" s="153"/>
      <c r="C85" s="153"/>
      <c r="D85" s="153"/>
    </row>
    <row r="86" spans="1:4" ht="25.5" customHeight="1" x14ac:dyDescent="0.25">
      <c r="A86" s="154" t="s">
        <v>69</v>
      </c>
      <c r="B86" s="154"/>
      <c r="C86" s="154"/>
      <c r="D86" s="77">
        <f>D24+D71+D83</f>
        <v>3733.4100000000003</v>
      </c>
    </row>
    <row r="87" spans="1:4" s="1" customFormat="1" ht="15.75" customHeight="1" x14ac:dyDescent="0.25">
      <c r="A87" s="54"/>
      <c r="B87" s="54"/>
      <c r="C87" s="54"/>
      <c r="D87" s="55"/>
    </row>
    <row r="88" spans="1:4" ht="25.5" customHeight="1" x14ac:dyDescent="0.25">
      <c r="A88" s="160" t="s">
        <v>70</v>
      </c>
      <c r="B88" s="160"/>
      <c r="C88" s="160"/>
      <c r="D88" s="160"/>
    </row>
    <row r="89" spans="1:4" ht="15.75" x14ac:dyDescent="0.25">
      <c r="A89" s="43" t="s">
        <v>7</v>
      </c>
      <c r="B89" s="37" t="s">
        <v>2</v>
      </c>
      <c r="C89" s="31" t="s">
        <v>8</v>
      </c>
      <c r="D89" s="43" t="s">
        <v>9</v>
      </c>
    </row>
    <row r="90" spans="1:4" ht="15.75" x14ac:dyDescent="0.25">
      <c r="A90" s="38" t="s">
        <v>10</v>
      </c>
      <c r="B90" s="39" t="s">
        <v>71</v>
      </c>
      <c r="C90" s="40">
        <f>1/11</f>
        <v>9.0909090909090912E-2</v>
      </c>
      <c r="D90" s="53">
        <f>ROUND(C90*$D$86,2)</f>
        <v>339.4</v>
      </c>
    </row>
    <row r="91" spans="1:4" ht="15.75" x14ac:dyDescent="0.25">
      <c r="A91" s="38" t="s">
        <v>16</v>
      </c>
      <c r="B91" s="39" t="s">
        <v>73</v>
      </c>
      <c r="C91" s="131"/>
      <c r="D91" s="127">
        <f t="shared" ref="D91:D93" si="2">ROUND(C91*$D$86,2)</f>
        <v>0</v>
      </c>
    </row>
    <row r="92" spans="1:4" ht="15.75" x14ac:dyDescent="0.25">
      <c r="A92" s="38" t="s">
        <v>12</v>
      </c>
      <c r="B92" s="39" t="s">
        <v>72</v>
      </c>
      <c r="C92" s="131"/>
      <c r="D92" s="127">
        <f t="shared" si="2"/>
        <v>0</v>
      </c>
    </row>
    <row r="93" spans="1:4" ht="15.75" x14ac:dyDescent="0.25">
      <c r="A93" s="38" t="s">
        <v>37</v>
      </c>
      <c r="B93" s="39" t="s">
        <v>74</v>
      </c>
      <c r="C93" s="131"/>
      <c r="D93" s="127">
        <f t="shared" si="2"/>
        <v>0</v>
      </c>
    </row>
    <row r="94" spans="1:4" ht="15.75" x14ac:dyDescent="0.25">
      <c r="A94" s="38" t="s">
        <v>41</v>
      </c>
      <c r="B94" s="39" t="s">
        <v>13</v>
      </c>
      <c r="C94" s="40"/>
      <c r="D94" s="53">
        <f t="shared" ref="D94" si="3">ROUND(C94*$D$34,2)</f>
        <v>0</v>
      </c>
    </row>
    <row r="95" spans="1:4" ht="15.75" x14ac:dyDescent="0.25">
      <c r="A95" s="156" t="s">
        <v>75</v>
      </c>
      <c r="B95" s="161"/>
      <c r="C95" s="41">
        <f>SUM(C90:C94)</f>
        <v>9.0909090909090912E-2</v>
      </c>
      <c r="D95" s="75">
        <f>ROUND(SUM(D90:D94),2)</f>
        <v>339.4</v>
      </c>
    </row>
    <row r="96" spans="1:4" s="1" customFormat="1" ht="15.75" customHeight="1" x14ac:dyDescent="0.25">
      <c r="A96" s="54"/>
      <c r="B96" s="54"/>
      <c r="C96" s="54"/>
      <c r="D96" s="55"/>
    </row>
    <row r="97" spans="1:4" ht="25.5" customHeight="1" x14ac:dyDescent="0.25">
      <c r="A97" s="160" t="s">
        <v>76</v>
      </c>
      <c r="B97" s="160"/>
      <c r="C97" s="160"/>
      <c r="D97" s="160"/>
    </row>
    <row r="98" spans="1:4" ht="15.75" x14ac:dyDescent="0.25">
      <c r="A98" s="31" t="s">
        <v>7</v>
      </c>
      <c r="B98" s="45" t="s">
        <v>2</v>
      </c>
      <c r="C98" s="31"/>
      <c r="D98" s="31" t="s">
        <v>9</v>
      </c>
    </row>
    <row r="99" spans="1:4" ht="15.75" x14ac:dyDescent="0.25">
      <c r="A99" s="38" t="s">
        <v>10</v>
      </c>
      <c r="B99" s="39" t="s">
        <v>77</v>
      </c>
      <c r="C99" s="40"/>
      <c r="D99" s="107">
        <f>UNIFORMES!F28</f>
        <v>0</v>
      </c>
    </row>
    <row r="100" spans="1:4" ht="15.75" x14ac:dyDescent="0.25">
      <c r="A100" s="38" t="s">
        <v>16</v>
      </c>
      <c r="B100" s="39" t="s">
        <v>150</v>
      </c>
      <c r="C100" s="40"/>
      <c r="D100" s="107">
        <f>EQUIPAMENTOS!F29</f>
        <v>0</v>
      </c>
    </row>
    <row r="101" spans="1:4" ht="15.75" x14ac:dyDescent="0.25">
      <c r="A101" s="38" t="s">
        <v>12</v>
      </c>
      <c r="B101" s="39" t="s">
        <v>13</v>
      </c>
      <c r="C101" s="40"/>
      <c r="D101" s="78">
        <v>0</v>
      </c>
    </row>
    <row r="102" spans="1:4" ht="15.75" x14ac:dyDescent="0.25">
      <c r="A102" s="151" t="s">
        <v>78</v>
      </c>
      <c r="B102" s="151"/>
      <c r="C102" s="151"/>
      <c r="D102" s="79">
        <f>ROUND(SUM(D99:D101),2)</f>
        <v>0</v>
      </c>
    </row>
    <row r="103" spans="1:4" s="1" customFormat="1" ht="15.75" customHeight="1" x14ac:dyDescent="0.25">
      <c r="A103" s="54"/>
      <c r="B103" s="54"/>
      <c r="C103" s="54"/>
      <c r="D103" s="55"/>
    </row>
    <row r="104" spans="1:4" ht="25.5" customHeight="1" x14ac:dyDescent="0.25">
      <c r="A104" s="153" t="s">
        <v>79</v>
      </c>
      <c r="B104" s="153"/>
      <c r="C104" s="153"/>
      <c r="D104" s="153"/>
    </row>
    <row r="105" spans="1:4" ht="25.5" customHeight="1" x14ac:dyDescent="0.25">
      <c r="A105" s="154" t="s">
        <v>80</v>
      </c>
      <c r="B105" s="154"/>
      <c r="C105" s="154"/>
      <c r="D105" s="77">
        <f>SUM(D36,D71,D83,D95,D102)</f>
        <v>4687.2199999999993</v>
      </c>
    </row>
    <row r="106" spans="1:4" s="3" customFormat="1" ht="25.5" customHeight="1" x14ac:dyDescent="0.2">
      <c r="A106" s="31"/>
      <c r="B106" s="46" t="s">
        <v>81</v>
      </c>
      <c r="C106" s="31" t="s">
        <v>8</v>
      </c>
      <c r="D106" s="31" t="s">
        <v>9</v>
      </c>
    </row>
    <row r="107" spans="1:4" s="3" customFormat="1" ht="15.75" x14ac:dyDescent="0.25">
      <c r="A107" s="38" t="s">
        <v>10</v>
      </c>
      <c r="B107" s="39" t="s">
        <v>82</v>
      </c>
      <c r="C107" s="131"/>
      <c r="D107" s="127">
        <f>ROUND(($D$105*C107),2)</f>
        <v>0</v>
      </c>
    </row>
    <row r="108" spans="1:4" s="3" customFormat="1" ht="15.75" x14ac:dyDescent="0.25">
      <c r="A108" s="38" t="s">
        <v>16</v>
      </c>
      <c r="B108" s="39" t="s">
        <v>83</v>
      </c>
      <c r="C108" s="131"/>
      <c r="D108" s="127">
        <f>ROUND(($D$105*C108),2)</f>
        <v>0</v>
      </c>
    </row>
    <row r="109" spans="1:4" s="3" customFormat="1" ht="15.75" x14ac:dyDescent="0.25">
      <c r="A109" s="38"/>
      <c r="B109" s="39" t="s">
        <v>84</v>
      </c>
      <c r="C109" s="40"/>
      <c r="D109" s="53">
        <f>D105+D107+D108</f>
        <v>4687.2199999999993</v>
      </c>
    </row>
    <row r="110" spans="1:4" s="3" customFormat="1" ht="15.75" x14ac:dyDescent="0.25">
      <c r="A110" s="38" t="s">
        <v>12</v>
      </c>
      <c r="B110" s="47" t="s">
        <v>85</v>
      </c>
      <c r="C110" s="48">
        <f>(100-(C117*100))/100</f>
        <v>0.91349999999999998</v>
      </c>
      <c r="D110" s="76">
        <f>ROUND(D109/C110,2)</f>
        <v>5131.0600000000004</v>
      </c>
    </row>
    <row r="111" spans="1:4" s="3" customFormat="1" ht="15.75" x14ac:dyDescent="0.25">
      <c r="A111" s="38"/>
      <c r="B111" s="39" t="s">
        <v>86</v>
      </c>
      <c r="C111" s="40"/>
      <c r="D111" s="53"/>
    </row>
    <row r="112" spans="1:4" s="3" customFormat="1" ht="15.75" x14ac:dyDescent="0.25">
      <c r="A112" s="38"/>
      <c r="B112" s="39" t="s">
        <v>87</v>
      </c>
      <c r="C112" s="49">
        <v>6.4999999999999997E-3</v>
      </c>
      <c r="D112" s="53">
        <f>ROUND($D$110*C112,2)</f>
        <v>33.35</v>
      </c>
    </row>
    <row r="113" spans="1:7" s="3" customFormat="1" ht="15.75" x14ac:dyDescent="0.25">
      <c r="A113" s="38"/>
      <c r="B113" s="39" t="s">
        <v>88</v>
      </c>
      <c r="C113" s="40">
        <v>0.03</v>
      </c>
      <c r="D113" s="53">
        <f t="shared" ref="D113:D116" si="4">ROUND($D$110*C113,2)</f>
        <v>153.93</v>
      </c>
    </row>
    <row r="114" spans="1:7" s="3" customFormat="1" ht="15.75" x14ac:dyDescent="0.25">
      <c r="A114" s="38"/>
      <c r="B114" s="39" t="s">
        <v>89</v>
      </c>
      <c r="C114" s="40"/>
      <c r="D114" s="53">
        <f t="shared" si="4"/>
        <v>0</v>
      </c>
    </row>
    <row r="115" spans="1:7" s="3" customFormat="1" ht="15.75" x14ac:dyDescent="0.25">
      <c r="A115" s="38"/>
      <c r="B115" s="39" t="s">
        <v>90</v>
      </c>
      <c r="C115" s="40"/>
      <c r="D115" s="53">
        <f t="shared" si="4"/>
        <v>0</v>
      </c>
      <c r="G115" s="27"/>
    </row>
    <row r="116" spans="1:7" s="3" customFormat="1" ht="15.75" x14ac:dyDescent="0.25">
      <c r="A116" s="38"/>
      <c r="B116" s="39" t="s">
        <v>91</v>
      </c>
      <c r="C116" s="40">
        <v>0.05</v>
      </c>
      <c r="D116" s="53">
        <f t="shared" si="4"/>
        <v>256.55</v>
      </c>
    </row>
    <row r="117" spans="1:7" s="3" customFormat="1" ht="15.75" x14ac:dyDescent="0.25">
      <c r="A117" s="38"/>
      <c r="B117" s="47" t="s">
        <v>92</v>
      </c>
      <c r="C117" s="50">
        <f>SUM(C111:C116)</f>
        <v>8.6499999999999994E-2</v>
      </c>
      <c r="D117" s="76">
        <f>SUM(D112:D116)</f>
        <v>443.83000000000004</v>
      </c>
    </row>
    <row r="118" spans="1:7" s="3" customFormat="1" ht="15.75" x14ac:dyDescent="0.25">
      <c r="A118" s="151" t="s">
        <v>93</v>
      </c>
      <c r="B118" s="151"/>
      <c r="C118" s="151"/>
      <c r="D118" s="75">
        <f>ROUND(SUM(D107:D108,D117),2)</f>
        <v>443.83</v>
      </c>
    </row>
    <row r="119" spans="1:7" s="1" customFormat="1" ht="15.75" customHeight="1" x14ac:dyDescent="0.25">
      <c r="A119" s="54"/>
      <c r="B119" s="54"/>
      <c r="C119" s="54"/>
      <c r="D119" s="55"/>
    </row>
    <row r="120" spans="1:7" s="3" customFormat="1" ht="15.75" x14ac:dyDescent="0.25">
      <c r="A120" s="155" t="s">
        <v>94</v>
      </c>
      <c r="B120" s="155"/>
      <c r="C120" s="155"/>
      <c r="D120" s="155"/>
    </row>
    <row r="121" spans="1:7" s="3" customFormat="1" ht="15.75" x14ac:dyDescent="0.25">
      <c r="A121" s="51"/>
      <c r="B121" s="37" t="s">
        <v>95</v>
      </c>
      <c r="C121" s="52"/>
      <c r="D121" s="43" t="s">
        <v>9</v>
      </c>
    </row>
    <row r="122" spans="1:7" s="3" customFormat="1" ht="15.75" x14ac:dyDescent="0.25">
      <c r="A122" s="38" t="s">
        <v>10</v>
      </c>
      <c r="B122" s="39" t="s">
        <v>96</v>
      </c>
      <c r="C122" s="40"/>
      <c r="D122" s="53">
        <f>D36</f>
        <v>2652.85</v>
      </c>
    </row>
    <row r="123" spans="1:7" s="3" customFormat="1" ht="15.75" x14ac:dyDescent="0.25">
      <c r="A123" s="38" t="s">
        <v>16</v>
      </c>
      <c r="B123" s="39" t="s">
        <v>97</v>
      </c>
      <c r="C123" s="40">
        <f>C71</f>
        <v>0.44911111111111118</v>
      </c>
      <c r="D123" s="53">
        <f>D71</f>
        <v>1545.13</v>
      </c>
    </row>
    <row r="124" spans="1:7" s="3" customFormat="1" ht="15.75" x14ac:dyDescent="0.25">
      <c r="A124" s="38" t="s">
        <v>12</v>
      </c>
      <c r="B124" s="39" t="s">
        <v>98</v>
      </c>
      <c r="C124" s="40">
        <f>C83</f>
        <v>4.1111111111111105E-2</v>
      </c>
      <c r="D124" s="53">
        <f>D83</f>
        <v>149.84</v>
      </c>
    </row>
    <row r="125" spans="1:7" s="3" customFormat="1" ht="15.75" x14ac:dyDescent="0.25">
      <c r="A125" s="38" t="s">
        <v>37</v>
      </c>
      <c r="B125" s="39" t="s">
        <v>99</v>
      </c>
      <c r="C125" s="40">
        <f>C95</f>
        <v>9.0909090909090912E-2</v>
      </c>
      <c r="D125" s="53">
        <f>D95</f>
        <v>339.4</v>
      </c>
    </row>
    <row r="126" spans="1:7" s="3" customFormat="1" ht="15.75" x14ac:dyDescent="0.25">
      <c r="A126" s="38" t="s">
        <v>39</v>
      </c>
      <c r="B126" s="39" t="s">
        <v>100</v>
      </c>
      <c r="C126" s="40"/>
      <c r="D126" s="53">
        <f>D102</f>
        <v>0</v>
      </c>
    </row>
    <row r="127" spans="1:7" s="3" customFormat="1" ht="15.75" x14ac:dyDescent="0.25">
      <c r="A127" s="156" t="s">
        <v>101</v>
      </c>
      <c r="B127" s="157"/>
      <c r="C127" s="66">
        <f>SUM(C122:C126)</f>
        <v>0.58113131313131317</v>
      </c>
      <c r="D127" s="75">
        <f>SUM(D122:D126)</f>
        <v>4687.2199999999993</v>
      </c>
    </row>
    <row r="128" spans="1:7" s="3" customFormat="1" ht="15.75" x14ac:dyDescent="0.25">
      <c r="A128" s="38" t="s">
        <v>41</v>
      </c>
      <c r="B128" s="152" t="s">
        <v>81</v>
      </c>
      <c r="C128" s="152"/>
      <c r="D128" s="53">
        <f>D118</f>
        <v>443.83</v>
      </c>
    </row>
    <row r="129" spans="1:4" s="3" customFormat="1" ht="15.75" x14ac:dyDescent="0.25">
      <c r="A129" s="151" t="s">
        <v>129</v>
      </c>
      <c r="B129" s="151"/>
      <c r="C129" s="151"/>
      <c r="D129" s="75">
        <f>SUM(D127:D128)</f>
        <v>5131.0499999999993</v>
      </c>
    </row>
    <row r="130" spans="1:4" s="1" customFormat="1" ht="15.75" x14ac:dyDescent="0.25">
      <c r="A130" s="151" t="s">
        <v>149</v>
      </c>
      <c r="B130" s="151"/>
      <c r="C130" s="151"/>
      <c r="D130" s="75">
        <f>D129*2</f>
        <v>10262.099999999999</v>
      </c>
    </row>
    <row r="131" spans="1:4" s="3" customFormat="1" ht="12" x14ac:dyDescent="0.2">
      <c r="A131" s="1"/>
    </row>
    <row r="132" spans="1:4" s="3" customFormat="1" ht="12" x14ac:dyDescent="0.2">
      <c r="A132" s="1"/>
    </row>
    <row r="133" spans="1:4" s="3" customFormat="1" ht="12" x14ac:dyDescent="0.2">
      <c r="A133" s="1"/>
    </row>
    <row r="134" spans="1:4" s="3" customFormat="1" ht="12" x14ac:dyDescent="0.2">
      <c r="A134" s="1"/>
    </row>
    <row r="135" spans="1:4" x14ac:dyDescent="0.25">
      <c r="A135" s="1"/>
    </row>
    <row r="136" spans="1:4" s="1" customFormat="1" ht="12" x14ac:dyDescent="0.2"/>
    <row r="137" spans="1:4" ht="15" customHeight="1" x14ac:dyDescent="0.25">
      <c r="A137" s="1"/>
    </row>
    <row r="138" spans="1:4" x14ac:dyDescent="0.25">
      <c r="A138" s="1"/>
    </row>
    <row r="139" spans="1:4" ht="15" customHeight="1" x14ac:dyDescent="0.25">
      <c r="A139" s="1"/>
    </row>
    <row r="140" spans="1:4" s="3" customFormat="1" ht="15" customHeight="1" x14ac:dyDescent="0.2">
      <c r="A140" s="1"/>
    </row>
    <row r="141" spans="1:4" s="3" customFormat="1" ht="12" x14ac:dyDescent="0.2">
      <c r="A141" s="1"/>
    </row>
    <row r="142" spans="1:4" s="1" customFormat="1" ht="12" x14ac:dyDescent="0.2"/>
    <row r="143" spans="1:4" s="1" customFormat="1" x14ac:dyDescent="0.25">
      <c r="A143"/>
    </row>
    <row r="144" spans="1:4" s="1" customFormat="1" ht="15" customHeight="1" x14ac:dyDescent="0.25">
      <c r="A144"/>
    </row>
    <row r="145" spans="1:1" s="1" customFormat="1" ht="15" customHeight="1" x14ac:dyDescent="0.25">
      <c r="A145"/>
    </row>
    <row r="146" spans="1:1" s="1" customFormat="1" x14ac:dyDescent="0.25">
      <c r="A146"/>
    </row>
    <row r="147" spans="1:1" s="1" customFormat="1" ht="15" customHeight="1" x14ac:dyDescent="0.25">
      <c r="A147"/>
    </row>
    <row r="148" spans="1:1" s="1" customFormat="1" x14ac:dyDescent="0.25">
      <c r="A148"/>
    </row>
    <row r="149" spans="1:1" s="1" customFormat="1" ht="12" x14ac:dyDescent="0.2"/>
    <row r="150" spans="1:1" s="1" customFormat="1" ht="15" customHeight="1" x14ac:dyDescent="0.25">
      <c r="A150"/>
    </row>
    <row r="151" spans="1:1" s="1" customFormat="1" x14ac:dyDescent="0.25">
      <c r="A151"/>
    </row>
    <row r="152" spans="1:1" s="1" customFormat="1" ht="15" customHeight="1" x14ac:dyDescent="0.25">
      <c r="A152"/>
    </row>
    <row r="153" spans="1:1" s="1" customFormat="1" ht="15" customHeight="1" x14ac:dyDescent="0.25">
      <c r="A153"/>
    </row>
    <row r="154" spans="1:1" s="1" customFormat="1" x14ac:dyDescent="0.25">
      <c r="A154"/>
    </row>
    <row r="155" spans="1:1" s="1" customFormat="1" ht="15" customHeight="1" x14ac:dyDescent="0.25">
      <c r="A155"/>
    </row>
    <row r="156" spans="1:1" s="1" customFormat="1" x14ac:dyDescent="0.25">
      <c r="A156"/>
    </row>
    <row r="157" spans="1:1" s="1" customFormat="1" x14ac:dyDescent="0.25">
      <c r="A157"/>
    </row>
    <row r="158" spans="1:1" s="1" customFormat="1" x14ac:dyDescent="0.25">
      <c r="A158"/>
    </row>
    <row r="159" spans="1:1" s="1" customFormat="1" ht="12" x14ac:dyDescent="0.2"/>
    <row r="160" spans="1:1" s="1" customFormat="1" ht="15" customHeight="1" x14ac:dyDescent="0.25">
      <c r="A160"/>
    </row>
    <row r="161" spans="1:1" s="1" customFormat="1" x14ac:dyDescent="0.25">
      <c r="A161"/>
    </row>
    <row r="162" spans="1:1" s="1" customFormat="1" ht="15" customHeight="1" x14ac:dyDescent="0.25">
      <c r="A162"/>
    </row>
    <row r="163" spans="1:1" s="1" customFormat="1" ht="15" customHeight="1" x14ac:dyDescent="0.25">
      <c r="A163"/>
    </row>
    <row r="164" spans="1:1" s="1" customFormat="1" x14ac:dyDescent="0.25">
      <c r="A164"/>
    </row>
    <row r="165" spans="1:1" s="1" customFormat="1" x14ac:dyDescent="0.25">
      <c r="A165"/>
    </row>
    <row r="166" spans="1:1" s="1" customFormat="1" x14ac:dyDescent="0.25">
      <c r="A166"/>
    </row>
    <row r="167" spans="1:1" s="1" customFormat="1" x14ac:dyDescent="0.25">
      <c r="A167"/>
    </row>
    <row r="168" spans="1:1" x14ac:dyDescent="0.25">
      <c r="A168" s="1"/>
    </row>
    <row r="169" spans="1:1" x14ac:dyDescent="0.25">
      <c r="A169" s="1"/>
    </row>
    <row r="170" spans="1:1" ht="15" customHeight="1" x14ac:dyDescent="0.25">
      <c r="A170" s="1"/>
    </row>
    <row r="171" spans="1:1" x14ac:dyDescent="0.25">
      <c r="A171" s="1"/>
    </row>
    <row r="172" spans="1:1" x14ac:dyDescent="0.25">
      <c r="A172" s="1"/>
    </row>
    <row r="173" spans="1:1" ht="15" customHeight="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</sheetData>
  <mergeCells count="38">
    <mergeCell ref="A25:D25"/>
    <mergeCell ref="A1:D1"/>
    <mergeCell ref="A13:D13"/>
    <mergeCell ref="A16:D16"/>
    <mergeCell ref="A17:D17"/>
    <mergeCell ref="A24:C24"/>
    <mergeCell ref="A64:B64"/>
    <mergeCell ref="A30:C30"/>
    <mergeCell ref="A32:D32"/>
    <mergeCell ref="A36:C36"/>
    <mergeCell ref="A38:D38"/>
    <mergeCell ref="A39:B39"/>
    <mergeCell ref="A42:B42"/>
    <mergeCell ref="A44:D44"/>
    <mergeCell ref="A45:C45"/>
    <mergeCell ref="A46:B46"/>
    <mergeCell ref="A55:B55"/>
    <mergeCell ref="A57:B57"/>
    <mergeCell ref="A102:C102"/>
    <mergeCell ref="A66:D66"/>
    <mergeCell ref="A71:B71"/>
    <mergeCell ref="A73:D73"/>
    <mergeCell ref="A74:C74"/>
    <mergeCell ref="A76:D76"/>
    <mergeCell ref="A83:B83"/>
    <mergeCell ref="A85:D85"/>
    <mergeCell ref="A86:C86"/>
    <mergeCell ref="A88:D88"/>
    <mergeCell ref="A95:B95"/>
    <mergeCell ref="A97:D97"/>
    <mergeCell ref="A129:C129"/>
    <mergeCell ref="A130:C130"/>
    <mergeCell ref="A104:D104"/>
    <mergeCell ref="A105:C105"/>
    <mergeCell ref="A118:C118"/>
    <mergeCell ref="A120:D120"/>
    <mergeCell ref="A127:B127"/>
    <mergeCell ref="B128:C128"/>
  </mergeCells>
  <dataValidations count="4">
    <dataValidation allowBlank="1" showInputMessage="1" showErrorMessage="1" promptTitle="ATENÇÃO" sqref="HW101 RS101 ABO101" xr:uid="{92A9D4F6-2D70-41FF-BB9F-77414722C8BF}">
      <formula1>0</formula1>
      <formula2>10000</formula2>
    </dataValidation>
    <dataValidation allowBlank="1" showInputMessage="1" showErrorMessage="1" prompt="O VALOR A SER PREENCHIDO DEVERÁ SE REFERIR A UM PROFISSIONAL." sqref="HV100 RR100 ABN100" xr:uid="{0C4ED6D2-F86A-4A82-9891-B52732F0AE72}">
      <formula1>0</formula1>
      <formula2>0</formula2>
    </dataValidation>
    <dataValidation type="decimal" allowBlank="1" showInputMessage="1" showErrorMessage="1" promptTitle="ATENÇÃO" prompt="O VALOR A SER  PREENCHIDO DEVERÁ SE REFERIR A UM PROFISSIONAL." sqref="RS104:RS105 ABO104:ABO105 ABO102 RS102 HW102 HW104:HW105" xr:uid="{2F216ABB-03BE-47BB-88BE-FA15554DA0FB}">
      <formula1>0</formula1>
      <formula2>10000</formula2>
    </dataValidation>
    <dataValidation type="decimal" allowBlank="1" showInputMessage="1" showErrorMessage="1" promptTitle="ATENÇÃO" sqref="HW136 RS136 ABO136" xr:uid="{6DEA3C2F-1196-4A1E-91CE-01BB83844FB3}">
      <formula1>0</formula1>
      <formula2>20000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3" firstPageNumber="0" orientation="portrait" r:id="rId1"/>
  <headerFooter>
    <oddHeader>&amp;C&amp;G
SERVIÇO PÚBLICO FEDERAL
MINISTÉRIO DA EDUCAÇÃO
UNIVERSIDADE FEDERAL DO SUL DA BAHIA</oddHeader>
  </headerFooter>
  <rowBreaks count="2" manualBreakCount="2">
    <brk id="55" max="3" man="1"/>
    <brk id="118" max="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A9D5-5009-4C2F-8462-708FB3B67657}">
  <dimension ref="A1:G181"/>
  <sheetViews>
    <sheetView showGridLines="0" view="pageBreakPreview" topLeftCell="A85" zoomScaleNormal="100" zoomScaleSheetLayoutView="100" workbookViewId="0">
      <selection activeCell="D106" sqref="D106"/>
    </sheetView>
  </sheetViews>
  <sheetFormatPr defaultRowHeight="15" x14ac:dyDescent="0.25"/>
  <cols>
    <col min="1" max="1" width="9.42578125" customWidth="1"/>
    <col min="2" max="2" width="70.140625" customWidth="1"/>
    <col min="3" max="3" width="15" customWidth="1"/>
    <col min="4" max="4" width="14.28515625" customWidth="1"/>
    <col min="5" max="5" width="19.140625" customWidth="1"/>
  </cols>
  <sheetData>
    <row r="1" spans="1:4" ht="20.25" x14ac:dyDescent="0.25">
      <c r="A1" s="164" t="s">
        <v>102</v>
      </c>
      <c r="B1" s="165"/>
      <c r="C1" s="165"/>
      <c r="D1" s="166"/>
    </row>
    <row r="2" spans="1:4" ht="15.75" x14ac:dyDescent="0.25">
      <c r="A2" s="7" t="str">
        <f>'01. VIG. DIURNO'!A2</f>
        <v>Processo nº 23746.005475/2024-50</v>
      </c>
      <c r="B2" s="14"/>
      <c r="C2" s="6"/>
      <c r="D2" s="18"/>
    </row>
    <row r="3" spans="1:4" ht="15.75" x14ac:dyDescent="0.25">
      <c r="A3" s="7" t="s">
        <v>103</v>
      </c>
      <c r="B3" s="8"/>
      <c r="C3" s="6"/>
      <c r="D3" s="18"/>
    </row>
    <row r="4" spans="1:4" ht="15.75" x14ac:dyDescent="0.25">
      <c r="A4" s="7" t="s">
        <v>104</v>
      </c>
      <c r="B4" s="8"/>
      <c r="C4" s="96"/>
      <c r="D4" s="100"/>
    </row>
    <row r="5" spans="1:4" s="1" customFormat="1" ht="15.75" x14ac:dyDescent="0.25">
      <c r="A5" s="9" t="s">
        <v>105</v>
      </c>
      <c r="B5" s="10"/>
      <c r="C5" s="97"/>
      <c r="D5" s="100"/>
    </row>
    <row r="6" spans="1:4" s="1" customFormat="1" ht="15.75" x14ac:dyDescent="0.25">
      <c r="A6" s="9" t="s">
        <v>124</v>
      </c>
      <c r="B6" s="10"/>
      <c r="C6" s="122"/>
      <c r="D6" s="123"/>
    </row>
    <row r="7" spans="1:4" s="1" customFormat="1" ht="15.75" x14ac:dyDescent="0.25">
      <c r="A7" s="9" t="s">
        <v>200</v>
      </c>
      <c r="B7" s="10"/>
      <c r="C7" s="122" t="s">
        <v>198</v>
      </c>
      <c r="D7" s="123"/>
    </row>
    <row r="8" spans="1:4" s="1" customFormat="1" ht="15.75" x14ac:dyDescent="0.25">
      <c r="A8" s="9" t="s">
        <v>125</v>
      </c>
      <c r="B8" s="12"/>
      <c r="C8" s="122" t="s">
        <v>199</v>
      </c>
      <c r="D8" s="123"/>
    </row>
    <row r="9" spans="1:4" ht="15.75" x14ac:dyDescent="0.25">
      <c r="A9" s="9" t="s">
        <v>135</v>
      </c>
      <c r="B9" s="11"/>
      <c r="C9" s="96"/>
      <c r="D9" s="100"/>
    </row>
    <row r="10" spans="1:4" s="1" customFormat="1" ht="15.75" x14ac:dyDescent="0.25">
      <c r="A10" s="9" t="s">
        <v>126</v>
      </c>
      <c r="B10" s="12"/>
      <c r="C10" s="99"/>
      <c r="D10" s="101">
        <v>1568.03</v>
      </c>
    </row>
    <row r="11" spans="1:4" s="3" customFormat="1" ht="15.75" customHeight="1" x14ac:dyDescent="0.25">
      <c r="A11" s="9" t="s">
        <v>127</v>
      </c>
      <c r="B11" s="98"/>
      <c r="C11" s="122" t="s">
        <v>193</v>
      </c>
      <c r="D11" s="123"/>
    </row>
    <row r="12" spans="1:4" s="1" customFormat="1" ht="15.75" x14ac:dyDescent="0.25">
      <c r="A12" s="28" t="s">
        <v>128</v>
      </c>
      <c r="B12" s="29"/>
      <c r="C12" s="124">
        <v>45658</v>
      </c>
      <c r="D12" s="125"/>
    </row>
    <row r="13" spans="1:4" ht="18.75" x14ac:dyDescent="0.3">
      <c r="A13" s="167" t="s">
        <v>0</v>
      </c>
      <c r="B13" s="167"/>
      <c r="C13" s="168"/>
      <c r="D13" s="168"/>
    </row>
    <row r="14" spans="1:4" ht="31.5" x14ac:dyDescent="0.25">
      <c r="A14" s="30" t="s">
        <v>1</v>
      </c>
      <c r="B14" s="31" t="s">
        <v>2</v>
      </c>
      <c r="C14" s="31" t="s">
        <v>3</v>
      </c>
      <c r="D14" s="31" t="s">
        <v>4</v>
      </c>
    </row>
    <row r="15" spans="1:4" ht="31.5" x14ac:dyDescent="0.25">
      <c r="A15" s="32">
        <v>1</v>
      </c>
      <c r="B15" s="33" t="s">
        <v>136</v>
      </c>
      <c r="C15" s="34" t="s">
        <v>137</v>
      </c>
      <c r="D15" s="87">
        <f>D10</f>
        <v>1568.03</v>
      </c>
    </row>
    <row r="16" spans="1:4" ht="26.25" customHeight="1" x14ac:dyDescent="0.25">
      <c r="A16" s="160" t="s">
        <v>5</v>
      </c>
      <c r="B16" s="160"/>
      <c r="C16" s="160"/>
      <c r="D16" s="160"/>
    </row>
    <row r="17" spans="1:4" ht="26.25" customHeight="1" x14ac:dyDescent="0.25">
      <c r="A17" s="160" t="s">
        <v>6</v>
      </c>
      <c r="B17" s="160"/>
      <c r="C17" s="160"/>
      <c r="D17" s="160"/>
    </row>
    <row r="18" spans="1:4" ht="15.75" customHeight="1" x14ac:dyDescent="0.25">
      <c r="A18" s="30" t="s">
        <v>7</v>
      </c>
      <c r="B18" s="35" t="s">
        <v>2</v>
      </c>
      <c r="C18" s="31" t="s">
        <v>8</v>
      </c>
      <c r="D18" s="30" t="s">
        <v>9</v>
      </c>
    </row>
    <row r="19" spans="1:4" ht="15.75" customHeight="1" x14ac:dyDescent="0.25">
      <c r="A19" s="36" t="s">
        <v>10</v>
      </c>
      <c r="B19" s="33" t="s">
        <v>11</v>
      </c>
      <c r="C19" s="103">
        <v>1</v>
      </c>
      <c r="D19" s="82">
        <f>D15</f>
        <v>1568.03</v>
      </c>
    </row>
    <row r="20" spans="1:4" ht="15.75" customHeight="1" x14ac:dyDescent="0.25">
      <c r="A20" s="36" t="s">
        <v>16</v>
      </c>
      <c r="B20" s="33" t="s">
        <v>139</v>
      </c>
      <c r="C20" s="103">
        <v>0.3</v>
      </c>
      <c r="D20" s="82">
        <f>ROUND(C20*D15,2)</f>
        <v>470.41</v>
      </c>
    </row>
    <row r="21" spans="1:4" ht="15.75" customHeight="1" x14ac:dyDescent="0.25">
      <c r="A21" s="36" t="s">
        <v>12</v>
      </c>
      <c r="B21" s="33" t="s">
        <v>194</v>
      </c>
      <c r="C21" s="103">
        <v>0.1</v>
      </c>
      <c r="D21" s="82">
        <f>ROUND(C21*D15,2)</f>
        <v>156.80000000000001</v>
      </c>
    </row>
    <row r="22" spans="1:4" ht="15.75" customHeight="1" x14ac:dyDescent="0.25">
      <c r="A22" s="36" t="s">
        <v>37</v>
      </c>
      <c r="B22" s="33" t="s">
        <v>130</v>
      </c>
      <c r="C22" s="103">
        <v>0</v>
      </c>
      <c r="D22" s="82"/>
    </row>
    <row r="23" spans="1:4" ht="15.75" customHeight="1" x14ac:dyDescent="0.25">
      <c r="A23" s="36" t="s">
        <v>37</v>
      </c>
      <c r="B23" s="33" t="s">
        <v>203</v>
      </c>
      <c r="C23" s="103"/>
      <c r="D23" s="82"/>
    </row>
    <row r="24" spans="1:4" s="1" customFormat="1" ht="15.75" customHeight="1" x14ac:dyDescent="0.25">
      <c r="A24" s="36" t="s">
        <v>39</v>
      </c>
      <c r="B24" s="33" t="s">
        <v>13</v>
      </c>
      <c r="C24" s="103"/>
      <c r="D24" s="82"/>
    </row>
    <row r="25" spans="1:4" s="1" customFormat="1" ht="15.75" customHeight="1" x14ac:dyDescent="0.25">
      <c r="A25" s="151" t="s">
        <v>14</v>
      </c>
      <c r="B25" s="151"/>
      <c r="C25" s="151"/>
      <c r="D25" s="81">
        <f>ROUND(SUM(D19:D24),2)</f>
        <v>2195.2399999999998</v>
      </c>
    </row>
    <row r="26" spans="1:4" ht="26.25" customHeight="1" x14ac:dyDescent="0.25">
      <c r="A26" s="160" t="s">
        <v>15</v>
      </c>
      <c r="B26" s="160"/>
      <c r="C26" s="160"/>
      <c r="D26" s="160"/>
    </row>
    <row r="27" spans="1:4" ht="15.75" customHeight="1" x14ac:dyDescent="0.25">
      <c r="A27" s="30" t="s">
        <v>7</v>
      </c>
      <c r="B27" s="35" t="s">
        <v>2</v>
      </c>
      <c r="C27" s="31" t="s">
        <v>8</v>
      </c>
      <c r="D27" s="30" t="s">
        <v>9</v>
      </c>
    </row>
    <row r="28" spans="1:4" ht="15.75" customHeight="1" x14ac:dyDescent="0.25">
      <c r="A28" s="36" t="s">
        <v>10</v>
      </c>
      <c r="B28" s="33" t="s">
        <v>187</v>
      </c>
      <c r="C28" s="102">
        <v>0.25</v>
      </c>
      <c r="D28" s="82">
        <f>ROUND(C28*D19,2)</f>
        <v>392.01</v>
      </c>
    </row>
    <row r="29" spans="1:4" ht="15.75" customHeight="1" x14ac:dyDescent="0.25">
      <c r="A29" s="56" t="s">
        <v>16</v>
      </c>
      <c r="B29" s="57" t="s">
        <v>17</v>
      </c>
      <c r="C29" s="91"/>
      <c r="D29" s="85">
        <f>D30*15</f>
        <v>208.5</v>
      </c>
    </row>
    <row r="30" spans="1:4" s="1" customFormat="1" ht="15.75" customHeight="1" x14ac:dyDescent="0.25">
      <c r="A30" s="56" t="s">
        <v>12</v>
      </c>
      <c r="B30" s="57" t="s">
        <v>138</v>
      </c>
      <c r="C30" s="56"/>
      <c r="D30" s="85">
        <v>13.9</v>
      </c>
    </row>
    <row r="31" spans="1:4" s="1" customFormat="1" ht="15.75" customHeight="1" x14ac:dyDescent="0.25">
      <c r="A31" s="162" t="s">
        <v>18</v>
      </c>
      <c r="B31" s="162"/>
      <c r="C31" s="162"/>
      <c r="D31" s="86">
        <f>ROUND(SUM(D28:D30),2)</f>
        <v>614.41</v>
      </c>
    </row>
    <row r="32" spans="1:4" s="1" customFormat="1" ht="15.75" customHeight="1" x14ac:dyDescent="0.25">
      <c r="A32" s="54"/>
      <c r="B32" s="54"/>
      <c r="C32" s="54"/>
      <c r="D32" s="55"/>
    </row>
    <row r="33" spans="1:4" ht="15.75" x14ac:dyDescent="0.25">
      <c r="A33" s="163" t="s">
        <v>19</v>
      </c>
      <c r="B33" s="163"/>
      <c r="C33" s="163"/>
      <c r="D33" s="163"/>
    </row>
    <row r="34" spans="1:4" ht="15.75" x14ac:dyDescent="0.25">
      <c r="A34" s="60" t="s">
        <v>7</v>
      </c>
      <c r="B34" s="60" t="s">
        <v>20</v>
      </c>
      <c r="C34" s="60"/>
      <c r="D34" s="62" t="s">
        <v>9</v>
      </c>
    </row>
    <row r="35" spans="1:4" ht="15.75" x14ac:dyDescent="0.25">
      <c r="A35" s="58" t="s">
        <v>21</v>
      </c>
      <c r="B35" s="59" t="s">
        <v>22</v>
      </c>
      <c r="C35" s="59"/>
      <c r="D35" s="84">
        <f>D25</f>
        <v>2195.2399999999998</v>
      </c>
    </row>
    <row r="36" spans="1:4" ht="15.75" x14ac:dyDescent="0.25">
      <c r="A36" s="38" t="s">
        <v>23</v>
      </c>
      <c r="B36" s="39" t="s">
        <v>24</v>
      </c>
      <c r="C36" s="39"/>
      <c r="D36" s="53">
        <f>D31</f>
        <v>614.41</v>
      </c>
    </row>
    <row r="37" spans="1:4" ht="15.75" x14ac:dyDescent="0.25">
      <c r="A37" s="151" t="s">
        <v>25</v>
      </c>
      <c r="B37" s="151"/>
      <c r="C37" s="151"/>
      <c r="D37" s="81">
        <f>SUM(D35:D36)</f>
        <v>2809.6499999999996</v>
      </c>
    </row>
    <row r="38" spans="1:4" s="1" customFormat="1" ht="15.75" customHeight="1" x14ac:dyDescent="0.25">
      <c r="A38" s="54"/>
      <c r="B38" s="54"/>
      <c r="C38" s="54"/>
      <c r="D38" s="55"/>
    </row>
    <row r="39" spans="1:4" s="1" customFormat="1" ht="25.5" customHeight="1" x14ac:dyDescent="0.2">
      <c r="A39" s="160" t="s">
        <v>26</v>
      </c>
      <c r="B39" s="160"/>
      <c r="C39" s="160"/>
      <c r="D39" s="160"/>
    </row>
    <row r="40" spans="1:4" s="1" customFormat="1" ht="31.5" customHeight="1" x14ac:dyDescent="0.2">
      <c r="A40" s="160" t="s">
        <v>27</v>
      </c>
      <c r="B40" s="160"/>
      <c r="C40" s="31" t="s">
        <v>8</v>
      </c>
      <c r="D40" s="31" t="s">
        <v>9</v>
      </c>
    </row>
    <row r="41" spans="1:4" s="1" customFormat="1" ht="15.75" customHeight="1" x14ac:dyDescent="0.25">
      <c r="A41" s="38" t="s">
        <v>10</v>
      </c>
      <c r="B41" s="39" t="s">
        <v>28</v>
      </c>
      <c r="C41" s="40">
        <f>1/12</f>
        <v>8.3333333333333329E-2</v>
      </c>
      <c r="D41" s="53">
        <f>ROUND(($D$25*C41),2)</f>
        <v>182.94</v>
      </c>
    </row>
    <row r="42" spans="1:4" s="1" customFormat="1" ht="15.75" customHeight="1" x14ac:dyDescent="0.25">
      <c r="A42" s="38" t="s">
        <v>16</v>
      </c>
      <c r="B42" s="39" t="s">
        <v>29</v>
      </c>
      <c r="C42" s="40">
        <f>(1/3)/12</f>
        <v>2.7777777777777776E-2</v>
      </c>
      <c r="D42" s="53">
        <f>ROUND(($D$25*C42),2)</f>
        <v>60.98</v>
      </c>
    </row>
    <row r="43" spans="1:4" s="1" customFormat="1" ht="15.75" customHeight="1" x14ac:dyDescent="0.25">
      <c r="A43" s="151" t="s">
        <v>30</v>
      </c>
      <c r="B43" s="151"/>
      <c r="C43" s="41">
        <f>SUM(C41:C42)</f>
        <v>0.1111111111111111</v>
      </c>
      <c r="D43" s="75">
        <f>ROUND(SUM(D41:D42),2)</f>
        <v>243.92</v>
      </c>
    </row>
    <row r="44" spans="1:4" s="1" customFormat="1" ht="15.75" customHeight="1" x14ac:dyDescent="0.25">
      <c r="A44" s="54"/>
      <c r="B44" s="54"/>
      <c r="C44" s="54"/>
      <c r="D44" s="55"/>
    </row>
    <row r="45" spans="1:4" s="1" customFormat="1" ht="25.5" customHeight="1" x14ac:dyDescent="0.2">
      <c r="A45" s="153" t="s">
        <v>31</v>
      </c>
      <c r="B45" s="153"/>
      <c r="C45" s="153"/>
      <c r="D45" s="153"/>
    </row>
    <row r="46" spans="1:4" s="1" customFormat="1" ht="25.5" customHeight="1" x14ac:dyDescent="0.2">
      <c r="A46" s="154" t="s">
        <v>32</v>
      </c>
      <c r="B46" s="154"/>
      <c r="C46" s="154"/>
      <c r="D46" s="77">
        <f>D25+D43</f>
        <v>2439.16</v>
      </c>
    </row>
    <row r="47" spans="1:4" s="1" customFormat="1" ht="31.5" customHeight="1" x14ac:dyDescent="0.2">
      <c r="A47" s="160" t="s">
        <v>33</v>
      </c>
      <c r="B47" s="160"/>
      <c r="C47" s="31" t="s">
        <v>8</v>
      </c>
      <c r="D47" s="31" t="s">
        <v>9</v>
      </c>
    </row>
    <row r="48" spans="1:4" s="1" customFormat="1" ht="15.75" customHeight="1" x14ac:dyDescent="0.25">
      <c r="A48" s="38" t="s">
        <v>10</v>
      </c>
      <c r="B48" s="39" t="s">
        <v>34</v>
      </c>
      <c r="C48" s="40">
        <v>0.2</v>
      </c>
      <c r="D48" s="53">
        <f t="shared" ref="D48:D55" si="0">ROUND(($D$46*C48),2)</f>
        <v>487.83</v>
      </c>
    </row>
    <row r="49" spans="1:4" s="1" customFormat="1" ht="15.75" customHeight="1" x14ac:dyDescent="0.25">
      <c r="A49" s="38" t="s">
        <v>16</v>
      </c>
      <c r="B49" s="39" t="s">
        <v>35</v>
      </c>
      <c r="C49" s="40">
        <v>1.4999999999999999E-2</v>
      </c>
      <c r="D49" s="53">
        <f t="shared" si="0"/>
        <v>36.590000000000003</v>
      </c>
    </row>
    <row r="50" spans="1:4" s="1" customFormat="1" ht="15.75" customHeight="1" x14ac:dyDescent="0.25">
      <c r="A50" s="38" t="s">
        <v>12</v>
      </c>
      <c r="B50" s="39" t="s">
        <v>36</v>
      </c>
      <c r="C50" s="40">
        <v>0.01</v>
      </c>
      <c r="D50" s="53">
        <f t="shared" si="0"/>
        <v>24.39</v>
      </c>
    </row>
    <row r="51" spans="1:4" s="1" customFormat="1" ht="15.75" customHeight="1" x14ac:dyDescent="0.25">
      <c r="A51" s="38" t="s">
        <v>37</v>
      </c>
      <c r="B51" s="39" t="s">
        <v>38</v>
      </c>
      <c r="C51" s="40">
        <v>2E-3</v>
      </c>
      <c r="D51" s="53">
        <f t="shared" si="0"/>
        <v>4.88</v>
      </c>
    </row>
    <row r="52" spans="1:4" s="1" customFormat="1" ht="15.75" customHeight="1" x14ac:dyDescent="0.25">
      <c r="A52" s="38" t="s">
        <v>39</v>
      </c>
      <c r="B52" s="39" t="s">
        <v>40</v>
      </c>
      <c r="C52" s="40">
        <v>2.5000000000000001E-2</v>
      </c>
      <c r="D52" s="53">
        <f t="shared" si="0"/>
        <v>60.98</v>
      </c>
    </row>
    <row r="53" spans="1:4" s="1" customFormat="1" ht="15.75" customHeight="1" x14ac:dyDescent="0.25">
      <c r="A53" s="38" t="s">
        <v>41</v>
      </c>
      <c r="B53" s="39" t="s">
        <v>42</v>
      </c>
      <c r="C53" s="40">
        <v>0.08</v>
      </c>
      <c r="D53" s="53">
        <f t="shared" si="0"/>
        <v>195.13</v>
      </c>
    </row>
    <row r="54" spans="1:4" s="1" customFormat="1" ht="31.5" customHeight="1" x14ac:dyDescent="0.25">
      <c r="A54" s="36" t="s">
        <v>43</v>
      </c>
      <c r="B54" s="42" t="s">
        <v>44</v>
      </c>
      <c r="C54" s="130"/>
      <c r="D54" s="83">
        <f t="shared" si="0"/>
        <v>0</v>
      </c>
    </row>
    <row r="55" spans="1:4" s="1" customFormat="1" ht="15.75" customHeight="1" x14ac:dyDescent="0.25">
      <c r="A55" s="38" t="s">
        <v>45</v>
      </c>
      <c r="B55" s="39" t="s">
        <v>46</v>
      </c>
      <c r="C55" s="40">
        <v>6.0000000000000001E-3</v>
      </c>
      <c r="D55" s="53">
        <f t="shared" si="0"/>
        <v>14.63</v>
      </c>
    </row>
    <row r="56" spans="1:4" s="1" customFormat="1" ht="15.75" customHeight="1" x14ac:dyDescent="0.25">
      <c r="A56" s="151" t="s">
        <v>47</v>
      </c>
      <c r="B56" s="151"/>
      <c r="C56" s="41">
        <f>SUM(C48:C55)</f>
        <v>0.33800000000000008</v>
      </c>
      <c r="D56" s="75">
        <f>SUM(D48:D55)</f>
        <v>824.43</v>
      </c>
    </row>
    <row r="57" spans="1:4" s="1" customFormat="1" ht="15.75" customHeight="1" x14ac:dyDescent="0.25">
      <c r="A57" s="92"/>
      <c r="B57" s="92"/>
      <c r="C57" s="50"/>
      <c r="D57" s="93"/>
    </row>
    <row r="58" spans="1:4" s="1" customFormat="1" ht="15.75" customHeight="1" x14ac:dyDescent="0.25">
      <c r="A58" s="158" t="s">
        <v>196</v>
      </c>
      <c r="B58" s="159"/>
      <c r="C58" s="31" t="s">
        <v>48</v>
      </c>
      <c r="D58" s="43" t="s">
        <v>9</v>
      </c>
    </row>
    <row r="59" spans="1:4" s="1" customFormat="1" ht="15.75" x14ac:dyDescent="0.25">
      <c r="A59" s="38" t="s">
        <v>10</v>
      </c>
      <c r="B59" s="39" t="s">
        <v>140</v>
      </c>
      <c r="C59" s="94">
        <v>4.5</v>
      </c>
      <c r="D59" s="53">
        <f>ROUND(IF((((C59*30)-6%*D15))&gt;0,((C59*30)-6%*D15),"0,00"),2)</f>
        <v>40.92</v>
      </c>
    </row>
    <row r="60" spans="1:4" s="1" customFormat="1" ht="15.75" x14ac:dyDescent="0.25">
      <c r="A60" s="38" t="s">
        <v>16</v>
      </c>
      <c r="B60" s="39" t="s">
        <v>141</v>
      </c>
      <c r="C60" s="94">
        <v>17.28</v>
      </c>
      <c r="D60" s="53">
        <f>(C60*15)*0.85</f>
        <v>220.32000000000002</v>
      </c>
    </row>
    <row r="61" spans="1:4" s="1" customFormat="1" ht="15.75" x14ac:dyDescent="0.25">
      <c r="A61" s="38" t="s">
        <v>12</v>
      </c>
      <c r="B61" s="39" t="s">
        <v>142</v>
      </c>
      <c r="C61" s="94">
        <v>280.47000000000003</v>
      </c>
      <c r="D61" s="53">
        <f>C61*2/3</f>
        <v>186.98000000000002</v>
      </c>
    </row>
    <row r="62" spans="1:4" s="1" customFormat="1" ht="15.75" x14ac:dyDescent="0.25">
      <c r="A62" s="38" t="s">
        <v>37</v>
      </c>
      <c r="B62" s="39" t="s">
        <v>49</v>
      </c>
      <c r="C62" s="39"/>
      <c r="D62" s="134"/>
    </row>
    <row r="63" spans="1:4" s="1" customFormat="1" ht="15.75" x14ac:dyDescent="0.25">
      <c r="A63" s="38" t="s">
        <v>39</v>
      </c>
      <c r="B63" s="39" t="s">
        <v>197</v>
      </c>
      <c r="C63" s="39"/>
      <c r="D63" s="127">
        <v>104.88</v>
      </c>
    </row>
    <row r="64" spans="1:4" ht="15.75" x14ac:dyDescent="0.25">
      <c r="A64" s="38" t="s">
        <v>41</v>
      </c>
      <c r="B64" s="39" t="s">
        <v>13</v>
      </c>
      <c r="C64" s="39"/>
      <c r="D64" s="82"/>
    </row>
    <row r="65" spans="1:4" ht="15.75" x14ac:dyDescent="0.25">
      <c r="A65" s="156" t="s">
        <v>50</v>
      </c>
      <c r="B65" s="161"/>
      <c r="C65" s="104"/>
      <c r="D65" s="81">
        <f>SUM(D59:D64)</f>
        <v>553.1</v>
      </c>
    </row>
    <row r="66" spans="1:4" s="1" customFormat="1" ht="15.75" customHeight="1" x14ac:dyDescent="0.25">
      <c r="A66" s="54"/>
      <c r="B66" s="54"/>
      <c r="C66" s="54"/>
      <c r="D66" s="55"/>
    </row>
    <row r="67" spans="1:4" ht="15.75" x14ac:dyDescent="0.25">
      <c r="A67" s="155" t="s">
        <v>51</v>
      </c>
      <c r="B67" s="155"/>
      <c r="C67" s="155"/>
      <c r="D67" s="155"/>
    </row>
    <row r="68" spans="1:4" ht="15.75" x14ac:dyDescent="0.25">
      <c r="A68" s="37" t="s">
        <v>7</v>
      </c>
      <c r="B68" s="37" t="s">
        <v>20</v>
      </c>
      <c r="C68" s="31" t="s">
        <v>8</v>
      </c>
      <c r="D68" s="37" t="s">
        <v>9</v>
      </c>
    </row>
    <row r="69" spans="1:4" ht="15.75" x14ac:dyDescent="0.25">
      <c r="A69" s="38" t="s">
        <v>52</v>
      </c>
      <c r="B69" s="39" t="s">
        <v>53</v>
      </c>
      <c r="C69" s="40">
        <f>C43</f>
        <v>0.1111111111111111</v>
      </c>
      <c r="D69" s="53">
        <f>D43</f>
        <v>243.92</v>
      </c>
    </row>
    <row r="70" spans="1:4" ht="15.75" x14ac:dyDescent="0.25">
      <c r="A70" s="38" t="s">
        <v>54</v>
      </c>
      <c r="B70" s="39" t="s">
        <v>55</v>
      </c>
      <c r="C70" s="40">
        <f>C56</f>
        <v>0.33800000000000008</v>
      </c>
      <c r="D70" s="53">
        <f>D56</f>
        <v>824.43</v>
      </c>
    </row>
    <row r="71" spans="1:4" ht="15.75" x14ac:dyDescent="0.25">
      <c r="A71" s="38" t="s">
        <v>56</v>
      </c>
      <c r="B71" s="39" t="s">
        <v>57</v>
      </c>
      <c r="C71" s="39"/>
      <c r="D71" s="53">
        <f>D65</f>
        <v>553.1</v>
      </c>
    </row>
    <row r="72" spans="1:4" ht="15.75" x14ac:dyDescent="0.25">
      <c r="A72" s="156" t="s">
        <v>58</v>
      </c>
      <c r="B72" s="161"/>
      <c r="C72" s="41">
        <f>SUM(C69:C71)</f>
        <v>0.44911111111111118</v>
      </c>
      <c r="D72" s="81">
        <f>SUM(D69:D71)</f>
        <v>1621.4499999999998</v>
      </c>
    </row>
    <row r="73" spans="1:4" ht="15.75" x14ac:dyDescent="0.25">
      <c r="A73" s="88"/>
      <c r="B73" s="89"/>
      <c r="C73" s="50"/>
      <c r="D73" s="90"/>
    </row>
    <row r="74" spans="1:4" s="1" customFormat="1" ht="25.5" customHeight="1" x14ac:dyDescent="0.2">
      <c r="A74" s="153" t="s">
        <v>59</v>
      </c>
      <c r="B74" s="153"/>
      <c r="C74" s="153"/>
      <c r="D74" s="153"/>
    </row>
    <row r="75" spans="1:4" s="1" customFormat="1" ht="25.5" customHeight="1" x14ac:dyDescent="0.2">
      <c r="A75" s="154" t="s">
        <v>60</v>
      </c>
      <c r="B75" s="154"/>
      <c r="C75" s="154"/>
      <c r="D75" s="77">
        <f>SUM(D37,D43,D56)</f>
        <v>3877.9999999999995</v>
      </c>
    </row>
    <row r="76" spans="1:4" s="1" customFormat="1" ht="15.75" customHeight="1" x14ac:dyDescent="0.25">
      <c r="A76" s="54"/>
      <c r="B76" s="54"/>
      <c r="C76" s="54"/>
      <c r="D76" s="55"/>
    </row>
    <row r="77" spans="1:4" ht="25.5" customHeight="1" x14ac:dyDescent="0.25">
      <c r="A77" s="160" t="s">
        <v>61</v>
      </c>
      <c r="B77" s="160"/>
      <c r="C77" s="160"/>
      <c r="D77" s="160"/>
    </row>
    <row r="78" spans="1:4" ht="15.75" x14ac:dyDescent="0.25">
      <c r="A78" s="38" t="s">
        <v>10</v>
      </c>
      <c r="B78" s="61" t="s">
        <v>62</v>
      </c>
      <c r="C78" s="108">
        <f>(0.1*(1/12))</f>
        <v>8.3333333333333332E-3</v>
      </c>
      <c r="D78" s="106">
        <f>ROUND(C78*$D$75,2)</f>
        <v>32.32</v>
      </c>
    </row>
    <row r="79" spans="1:4" ht="15.75" x14ac:dyDescent="0.25">
      <c r="A79" s="38" t="s">
        <v>16</v>
      </c>
      <c r="B79" s="44" t="s">
        <v>63</v>
      </c>
      <c r="C79" s="63">
        <f>C53*C78</f>
        <v>6.6666666666666664E-4</v>
      </c>
      <c r="D79" s="107">
        <f t="shared" ref="D79:D83" si="1">ROUND(C79*$D$75,2)</f>
        <v>2.59</v>
      </c>
    </row>
    <row r="80" spans="1:4" ht="15.75" x14ac:dyDescent="0.25">
      <c r="A80" s="38" t="s">
        <v>12</v>
      </c>
      <c r="B80" s="44" t="s">
        <v>64</v>
      </c>
      <c r="C80" s="64">
        <f>0.4*C78</f>
        <v>3.3333333333333335E-3</v>
      </c>
      <c r="D80" s="107">
        <f t="shared" si="1"/>
        <v>12.93</v>
      </c>
    </row>
    <row r="81" spans="1:4" ht="15.75" x14ac:dyDescent="0.25">
      <c r="A81" s="38" t="s">
        <v>37</v>
      </c>
      <c r="B81" s="61" t="s">
        <v>65</v>
      </c>
      <c r="C81" s="65">
        <f>(1/12/30)*7</f>
        <v>1.9444444444444441E-2</v>
      </c>
      <c r="D81" s="80">
        <f>ROUND(C81*D75,2)</f>
        <v>75.41</v>
      </c>
    </row>
    <row r="82" spans="1:4" ht="15.75" x14ac:dyDescent="0.25">
      <c r="A82" s="38" t="s">
        <v>39</v>
      </c>
      <c r="B82" s="44" t="s">
        <v>66</v>
      </c>
      <c r="C82" s="63">
        <f>C81*C53</f>
        <v>1.5555555555555553E-3</v>
      </c>
      <c r="D82" s="107">
        <f t="shared" si="1"/>
        <v>6.03</v>
      </c>
    </row>
    <row r="83" spans="1:4" ht="15.75" x14ac:dyDescent="0.25">
      <c r="A83" s="38" t="s">
        <v>41</v>
      </c>
      <c r="B83" s="44" t="s">
        <v>148</v>
      </c>
      <c r="C83" s="64">
        <f>0.4*C81</f>
        <v>7.7777777777777767E-3</v>
      </c>
      <c r="D83" s="107">
        <f t="shared" si="1"/>
        <v>30.16</v>
      </c>
    </row>
    <row r="84" spans="1:4" ht="15.75" x14ac:dyDescent="0.25">
      <c r="A84" s="156" t="s">
        <v>67</v>
      </c>
      <c r="B84" s="161"/>
      <c r="C84" s="41">
        <f>SUM(C78:C83)</f>
        <v>4.1111111111111105E-2</v>
      </c>
      <c r="D84" s="81">
        <f>ROUND(SUM(D78:D83),2)</f>
        <v>159.44</v>
      </c>
    </row>
    <row r="85" spans="1:4" s="1" customFormat="1" ht="15.75" customHeight="1" x14ac:dyDescent="0.25">
      <c r="A85" s="54"/>
      <c r="B85" s="54"/>
      <c r="C85" s="54"/>
      <c r="D85" s="55"/>
    </row>
    <row r="86" spans="1:4" ht="25.5" customHeight="1" x14ac:dyDescent="0.25">
      <c r="A86" s="153" t="s">
        <v>68</v>
      </c>
      <c r="B86" s="153"/>
      <c r="C86" s="153"/>
      <c r="D86" s="153"/>
    </row>
    <row r="87" spans="1:4" ht="25.5" customHeight="1" x14ac:dyDescent="0.25">
      <c r="A87" s="154" t="s">
        <v>69</v>
      </c>
      <c r="B87" s="154"/>
      <c r="C87" s="154"/>
      <c r="D87" s="77">
        <f>D25+D72+D84</f>
        <v>3976.1299999999997</v>
      </c>
    </row>
    <row r="88" spans="1:4" s="1" customFormat="1" ht="15.75" customHeight="1" x14ac:dyDescent="0.25">
      <c r="A88" s="54"/>
      <c r="B88" s="54"/>
      <c r="C88" s="54"/>
      <c r="D88" s="55"/>
    </row>
    <row r="89" spans="1:4" ht="25.5" customHeight="1" x14ac:dyDescent="0.25">
      <c r="A89" s="160" t="s">
        <v>70</v>
      </c>
      <c r="B89" s="160"/>
      <c r="C89" s="160"/>
      <c r="D89" s="160"/>
    </row>
    <row r="90" spans="1:4" ht="15.75" x14ac:dyDescent="0.25">
      <c r="A90" s="43" t="s">
        <v>7</v>
      </c>
      <c r="B90" s="37" t="s">
        <v>2</v>
      </c>
      <c r="C90" s="31" t="s">
        <v>8</v>
      </c>
      <c r="D90" s="43" t="s">
        <v>9</v>
      </c>
    </row>
    <row r="91" spans="1:4" ht="15.75" x14ac:dyDescent="0.25">
      <c r="A91" s="38" t="s">
        <v>10</v>
      </c>
      <c r="B91" s="39" t="s">
        <v>71</v>
      </c>
      <c r="C91" s="40">
        <f>1/11</f>
        <v>9.0909090909090912E-2</v>
      </c>
      <c r="D91" s="53">
        <f>ROUND(C91*$D$87,2)</f>
        <v>361.47</v>
      </c>
    </row>
    <row r="92" spans="1:4" ht="15.75" x14ac:dyDescent="0.25">
      <c r="A92" s="38" t="s">
        <v>16</v>
      </c>
      <c r="B92" s="39" t="s">
        <v>73</v>
      </c>
      <c r="C92" s="131"/>
      <c r="D92" s="127">
        <f>ROUND(C92*$D$35,2)</f>
        <v>0</v>
      </c>
    </row>
    <row r="93" spans="1:4" ht="15.75" x14ac:dyDescent="0.25">
      <c r="A93" s="38" t="s">
        <v>12</v>
      </c>
      <c r="B93" s="39" t="s">
        <v>72</v>
      </c>
      <c r="C93" s="131"/>
      <c r="D93" s="127">
        <f t="shared" ref="D93:D95" si="2">ROUND(C93*$D$35,2)</f>
        <v>0</v>
      </c>
    </row>
    <row r="94" spans="1:4" ht="15.75" x14ac:dyDescent="0.25">
      <c r="A94" s="38" t="s">
        <v>37</v>
      </c>
      <c r="B94" s="39" t="s">
        <v>74</v>
      </c>
      <c r="C94" s="131"/>
      <c r="D94" s="127">
        <f t="shared" si="2"/>
        <v>0</v>
      </c>
    </row>
    <row r="95" spans="1:4" ht="15.75" x14ac:dyDescent="0.25">
      <c r="A95" s="38" t="s">
        <v>41</v>
      </c>
      <c r="B95" s="39" t="s">
        <v>13</v>
      </c>
      <c r="C95" s="40"/>
      <c r="D95" s="53">
        <f t="shared" si="2"/>
        <v>0</v>
      </c>
    </row>
    <row r="96" spans="1:4" ht="15.75" x14ac:dyDescent="0.25">
      <c r="A96" s="156" t="s">
        <v>75</v>
      </c>
      <c r="B96" s="161"/>
      <c r="C96" s="41">
        <f>SUM(C91:C95)</f>
        <v>9.0909090909090912E-2</v>
      </c>
      <c r="D96" s="75">
        <f>ROUND(SUM(D91:D95),2)</f>
        <v>361.47</v>
      </c>
    </row>
    <row r="97" spans="1:4" s="1" customFormat="1" ht="15.75" customHeight="1" x14ac:dyDescent="0.25">
      <c r="A97" s="54"/>
      <c r="B97" s="54"/>
      <c r="C97" s="54"/>
      <c r="D97" s="55"/>
    </row>
    <row r="98" spans="1:4" ht="25.5" customHeight="1" x14ac:dyDescent="0.25">
      <c r="A98" s="160" t="s">
        <v>76</v>
      </c>
      <c r="B98" s="160"/>
      <c r="C98" s="160"/>
      <c r="D98" s="160"/>
    </row>
    <row r="99" spans="1:4" ht="15.75" x14ac:dyDescent="0.25">
      <c r="A99" s="31" t="s">
        <v>7</v>
      </c>
      <c r="B99" s="45" t="s">
        <v>2</v>
      </c>
      <c r="C99" s="31"/>
      <c r="D99" s="31" t="s">
        <v>9</v>
      </c>
    </row>
    <row r="100" spans="1:4" ht="15.75" x14ac:dyDescent="0.25">
      <c r="A100" s="38" t="s">
        <v>10</v>
      </c>
      <c r="B100" s="39" t="s">
        <v>77</v>
      </c>
      <c r="C100" s="40"/>
      <c r="D100" s="107">
        <f>UNIFORMES!F14</f>
        <v>0</v>
      </c>
    </row>
    <row r="101" spans="1:4" ht="15.75" x14ac:dyDescent="0.25">
      <c r="A101" s="38" t="s">
        <v>16</v>
      </c>
      <c r="B101" s="39" t="s">
        <v>150</v>
      </c>
      <c r="C101" s="40"/>
      <c r="D101" s="107">
        <f>EQUIPAMENTOS!F14</f>
        <v>0</v>
      </c>
    </row>
    <row r="102" spans="1:4" ht="15.75" x14ac:dyDescent="0.25">
      <c r="A102" s="38" t="s">
        <v>12</v>
      </c>
      <c r="B102" s="39" t="s">
        <v>13</v>
      </c>
      <c r="C102" s="40"/>
      <c r="D102" s="78">
        <v>0</v>
      </c>
    </row>
    <row r="103" spans="1:4" ht="15.75" x14ac:dyDescent="0.25">
      <c r="A103" s="151" t="s">
        <v>78</v>
      </c>
      <c r="B103" s="151"/>
      <c r="C103" s="151"/>
      <c r="D103" s="79">
        <f>ROUND(SUM(D100:D102),2)</f>
        <v>0</v>
      </c>
    </row>
    <row r="104" spans="1:4" s="1" customFormat="1" ht="15.75" customHeight="1" x14ac:dyDescent="0.25">
      <c r="A104" s="54"/>
      <c r="B104" s="54"/>
      <c r="C104" s="54"/>
      <c r="D104" s="55"/>
    </row>
    <row r="105" spans="1:4" ht="25.5" customHeight="1" x14ac:dyDescent="0.25">
      <c r="A105" s="153" t="s">
        <v>79</v>
      </c>
      <c r="B105" s="153"/>
      <c r="C105" s="153"/>
      <c r="D105" s="153"/>
    </row>
    <row r="106" spans="1:4" ht="25.5" customHeight="1" x14ac:dyDescent="0.25">
      <c r="A106" s="154" t="s">
        <v>80</v>
      </c>
      <c r="B106" s="154"/>
      <c r="C106" s="154"/>
      <c r="D106" s="77">
        <f>SUM(D37,D72,D84,D96,D103)</f>
        <v>4952.0099999999993</v>
      </c>
    </row>
    <row r="107" spans="1:4" s="3" customFormat="1" ht="25.5" customHeight="1" x14ac:dyDescent="0.2">
      <c r="A107" s="31"/>
      <c r="B107" s="46" t="s">
        <v>81</v>
      </c>
      <c r="C107" s="31" t="s">
        <v>8</v>
      </c>
      <c r="D107" s="31" t="s">
        <v>9</v>
      </c>
    </row>
    <row r="108" spans="1:4" s="3" customFormat="1" ht="15.75" x14ac:dyDescent="0.25">
      <c r="A108" s="38" t="s">
        <v>10</v>
      </c>
      <c r="B108" s="39" t="s">
        <v>82</v>
      </c>
      <c r="C108" s="131"/>
      <c r="D108" s="127">
        <f>ROUND(($D$106*C108),2)</f>
        <v>0</v>
      </c>
    </row>
    <row r="109" spans="1:4" s="3" customFormat="1" ht="15.75" x14ac:dyDescent="0.25">
      <c r="A109" s="38" t="s">
        <v>16</v>
      </c>
      <c r="B109" s="39" t="s">
        <v>83</v>
      </c>
      <c r="C109" s="131"/>
      <c r="D109" s="127">
        <f>ROUND(($D$106*C109),2)</f>
        <v>0</v>
      </c>
    </row>
    <row r="110" spans="1:4" s="3" customFormat="1" ht="15.75" x14ac:dyDescent="0.25">
      <c r="A110" s="38"/>
      <c r="B110" s="39" t="s">
        <v>84</v>
      </c>
      <c r="C110" s="40"/>
      <c r="D110" s="53">
        <f>D106+D108+D109</f>
        <v>4952.0099999999993</v>
      </c>
    </row>
    <row r="111" spans="1:4" s="3" customFormat="1" ht="15.75" x14ac:dyDescent="0.25">
      <c r="A111" s="38" t="s">
        <v>12</v>
      </c>
      <c r="B111" s="47" t="s">
        <v>85</v>
      </c>
      <c r="C111" s="48">
        <f>(100-(C118*100))/100</f>
        <v>0.91349999999999998</v>
      </c>
      <c r="D111" s="76">
        <f>ROUND(D110/C111,2)</f>
        <v>5420.92</v>
      </c>
    </row>
    <row r="112" spans="1:4" s="3" customFormat="1" ht="15.75" x14ac:dyDescent="0.25">
      <c r="A112" s="38"/>
      <c r="B112" s="39" t="s">
        <v>86</v>
      </c>
      <c r="C112" s="40"/>
      <c r="D112" s="53"/>
    </row>
    <row r="113" spans="1:7" s="3" customFormat="1" ht="15.75" x14ac:dyDescent="0.25">
      <c r="A113" s="38"/>
      <c r="B113" s="39" t="s">
        <v>87</v>
      </c>
      <c r="C113" s="49">
        <v>6.4999999999999997E-3</v>
      </c>
      <c r="D113" s="53">
        <f>ROUND($D$111*C113,2)</f>
        <v>35.24</v>
      </c>
    </row>
    <row r="114" spans="1:7" s="3" customFormat="1" ht="15.75" x14ac:dyDescent="0.25">
      <c r="A114" s="38"/>
      <c r="B114" s="39" t="s">
        <v>88</v>
      </c>
      <c r="C114" s="40">
        <v>0.03</v>
      </c>
      <c r="D114" s="53">
        <f t="shared" ref="D114:D117" si="3">ROUND($D$111*C114,2)</f>
        <v>162.63</v>
      </c>
    </row>
    <row r="115" spans="1:7" s="3" customFormat="1" ht="15.75" x14ac:dyDescent="0.25">
      <c r="A115" s="38"/>
      <c r="B115" s="39" t="s">
        <v>89</v>
      </c>
      <c r="C115" s="40"/>
      <c r="D115" s="53">
        <f t="shared" si="3"/>
        <v>0</v>
      </c>
    </row>
    <row r="116" spans="1:7" s="3" customFormat="1" ht="15.75" x14ac:dyDescent="0.25">
      <c r="A116" s="38"/>
      <c r="B116" s="39" t="s">
        <v>90</v>
      </c>
      <c r="C116" s="40"/>
      <c r="D116" s="53">
        <f t="shared" si="3"/>
        <v>0</v>
      </c>
      <c r="G116" s="27"/>
    </row>
    <row r="117" spans="1:7" s="3" customFormat="1" ht="15.75" x14ac:dyDescent="0.25">
      <c r="A117" s="38"/>
      <c r="B117" s="39" t="s">
        <v>91</v>
      </c>
      <c r="C117" s="40">
        <v>0.05</v>
      </c>
      <c r="D117" s="53">
        <f t="shared" si="3"/>
        <v>271.05</v>
      </c>
    </row>
    <row r="118" spans="1:7" s="3" customFormat="1" ht="15.75" x14ac:dyDescent="0.25">
      <c r="A118" s="38"/>
      <c r="B118" s="47" t="s">
        <v>92</v>
      </c>
      <c r="C118" s="50">
        <f>SUM(C112:C117)</f>
        <v>8.6499999999999994E-2</v>
      </c>
      <c r="D118" s="76">
        <f>SUM(D113:D117)</f>
        <v>468.92</v>
      </c>
    </row>
    <row r="119" spans="1:7" s="3" customFormat="1" ht="15.75" x14ac:dyDescent="0.25">
      <c r="A119" s="151" t="s">
        <v>93</v>
      </c>
      <c r="B119" s="151"/>
      <c r="C119" s="151"/>
      <c r="D119" s="75">
        <f>ROUND(SUM(D108:D109,D118),2)</f>
        <v>468.92</v>
      </c>
    </row>
    <row r="120" spans="1:7" s="1" customFormat="1" ht="15.75" customHeight="1" x14ac:dyDescent="0.25">
      <c r="A120" s="54"/>
      <c r="B120" s="54"/>
      <c r="C120" s="54"/>
      <c r="D120" s="55"/>
    </row>
    <row r="121" spans="1:7" s="3" customFormat="1" ht="15.75" x14ac:dyDescent="0.25">
      <c r="A121" s="155" t="s">
        <v>94</v>
      </c>
      <c r="B121" s="155"/>
      <c r="C121" s="155"/>
      <c r="D121" s="155"/>
    </row>
    <row r="122" spans="1:7" s="3" customFormat="1" ht="15.75" x14ac:dyDescent="0.25">
      <c r="A122" s="51"/>
      <c r="B122" s="37" t="s">
        <v>95</v>
      </c>
      <c r="C122" s="52"/>
      <c r="D122" s="43" t="s">
        <v>9</v>
      </c>
    </row>
    <row r="123" spans="1:7" s="3" customFormat="1" ht="15.75" x14ac:dyDescent="0.25">
      <c r="A123" s="38" t="s">
        <v>10</v>
      </c>
      <c r="B123" s="39" t="s">
        <v>96</v>
      </c>
      <c r="C123" s="40"/>
      <c r="D123" s="53">
        <f>D37</f>
        <v>2809.6499999999996</v>
      </c>
    </row>
    <row r="124" spans="1:7" s="3" customFormat="1" ht="15.75" x14ac:dyDescent="0.25">
      <c r="A124" s="38" t="s">
        <v>16</v>
      </c>
      <c r="B124" s="39" t="s">
        <v>97</v>
      </c>
      <c r="C124" s="40">
        <f>C72</f>
        <v>0.44911111111111118</v>
      </c>
      <c r="D124" s="53">
        <f>D72</f>
        <v>1621.4499999999998</v>
      </c>
    </row>
    <row r="125" spans="1:7" s="3" customFormat="1" ht="15.75" x14ac:dyDescent="0.25">
      <c r="A125" s="38" t="s">
        <v>12</v>
      </c>
      <c r="B125" s="39" t="s">
        <v>98</v>
      </c>
      <c r="C125" s="40">
        <f>C84</f>
        <v>4.1111111111111105E-2</v>
      </c>
      <c r="D125" s="53">
        <f>D84</f>
        <v>159.44</v>
      </c>
    </row>
    <row r="126" spans="1:7" s="3" customFormat="1" ht="15.75" x14ac:dyDescent="0.25">
      <c r="A126" s="38" t="s">
        <v>37</v>
      </c>
      <c r="B126" s="39" t="s">
        <v>99</v>
      </c>
      <c r="C126" s="40">
        <f>C96</f>
        <v>9.0909090909090912E-2</v>
      </c>
      <c r="D126" s="53">
        <f>D96</f>
        <v>361.47</v>
      </c>
    </row>
    <row r="127" spans="1:7" s="3" customFormat="1" ht="15.75" x14ac:dyDescent="0.25">
      <c r="A127" s="38" t="s">
        <v>39</v>
      </c>
      <c r="B127" s="39" t="s">
        <v>100</v>
      </c>
      <c r="C127" s="40"/>
      <c r="D127" s="53">
        <f>D103</f>
        <v>0</v>
      </c>
    </row>
    <row r="128" spans="1:7" s="3" customFormat="1" ht="15.75" x14ac:dyDescent="0.25">
      <c r="A128" s="156" t="s">
        <v>101</v>
      </c>
      <c r="B128" s="157"/>
      <c r="C128" s="66">
        <f>SUM(C123:C127)</f>
        <v>0.58113131313131317</v>
      </c>
      <c r="D128" s="75">
        <f>SUM(D123:D127)</f>
        <v>4952.0099999999993</v>
      </c>
    </row>
    <row r="129" spans="1:4" s="3" customFormat="1" ht="15.75" x14ac:dyDescent="0.25">
      <c r="A129" s="38" t="s">
        <v>41</v>
      </c>
      <c r="B129" s="152" t="s">
        <v>81</v>
      </c>
      <c r="C129" s="152"/>
      <c r="D129" s="53">
        <f>D119</f>
        <v>468.92</v>
      </c>
    </row>
    <row r="130" spans="1:4" s="3" customFormat="1" ht="15.75" x14ac:dyDescent="0.25">
      <c r="A130" s="151" t="s">
        <v>129</v>
      </c>
      <c r="B130" s="151"/>
      <c r="C130" s="151"/>
      <c r="D130" s="75">
        <f>SUM(D128:D129)</f>
        <v>5420.9299999999994</v>
      </c>
    </row>
    <row r="131" spans="1:4" s="1" customFormat="1" ht="15.75" x14ac:dyDescent="0.25">
      <c r="A131" s="151" t="s">
        <v>149</v>
      </c>
      <c r="B131" s="151"/>
      <c r="C131" s="151"/>
      <c r="D131" s="75">
        <f>D130*2</f>
        <v>10841.859999999999</v>
      </c>
    </row>
    <row r="132" spans="1:4" s="3" customFormat="1" ht="12" x14ac:dyDescent="0.2">
      <c r="A132" s="1"/>
    </row>
    <row r="133" spans="1:4" s="3" customFormat="1" ht="12" x14ac:dyDescent="0.2">
      <c r="A133" s="1"/>
    </row>
    <row r="134" spans="1:4" s="3" customFormat="1" ht="12" x14ac:dyDescent="0.2">
      <c r="A134" s="1"/>
    </row>
    <row r="135" spans="1:4" s="3" customFormat="1" ht="12" x14ac:dyDescent="0.2">
      <c r="A135" s="1"/>
    </row>
    <row r="136" spans="1:4" x14ac:dyDescent="0.25">
      <c r="A136" s="1"/>
    </row>
    <row r="137" spans="1:4" s="1" customFormat="1" ht="12" x14ac:dyDescent="0.2"/>
    <row r="138" spans="1:4" ht="15" customHeight="1" x14ac:dyDescent="0.25">
      <c r="A138" s="1"/>
    </row>
    <row r="139" spans="1:4" x14ac:dyDescent="0.25">
      <c r="A139" s="1"/>
    </row>
    <row r="140" spans="1:4" ht="15" customHeight="1" x14ac:dyDescent="0.25">
      <c r="A140" s="1"/>
    </row>
    <row r="141" spans="1:4" s="3" customFormat="1" ht="15" customHeight="1" x14ac:dyDescent="0.2">
      <c r="A141" s="1"/>
    </row>
    <row r="142" spans="1:4" s="3" customFormat="1" ht="12" x14ac:dyDescent="0.2">
      <c r="A142" s="1"/>
    </row>
    <row r="143" spans="1:4" s="1" customFormat="1" ht="12" x14ac:dyDescent="0.2"/>
    <row r="144" spans="1:4" s="1" customFormat="1" x14ac:dyDescent="0.25">
      <c r="A144"/>
    </row>
    <row r="145" spans="1:1" s="1" customFormat="1" ht="15" customHeight="1" x14ac:dyDescent="0.25">
      <c r="A145"/>
    </row>
    <row r="146" spans="1:1" s="1" customFormat="1" ht="15" customHeight="1" x14ac:dyDescent="0.25">
      <c r="A146"/>
    </row>
    <row r="147" spans="1:1" s="1" customFormat="1" x14ac:dyDescent="0.25">
      <c r="A147"/>
    </row>
    <row r="148" spans="1:1" s="1" customFormat="1" ht="15" customHeight="1" x14ac:dyDescent="0.25">
      <c r="A148"/>
    </row>
    <row r="149" spans="1:1" s="1" customFormat="1" x14ac:dyDescent="0.25">
      <c r="A149"/>
    </row>
    <row r="150" spans="1:1" s="1" customFormat="1" ht="12" x14ac:dyDescent="0.2"/>
    <row r="151" spans="1:1" s="1" customFormat="1" ht="15" customHeight="1" x14ac:dyDescent="0.25">
      <c r="A151"/>
    </row>
    <row r="152" spans="1:1" s="1" customFormat="1" x14ac:dyDescent="0.25">
      <c r="A152"/>
    </row>
    <row r="153" spans="1:1" s="1" customFormat="1" ht="15" customHeight="1" x14ac:dyDescent="0.25">
      <c r="A153"/>
    </row>
    <row r="154" spans="1:1" s="1" customFormat="1" ht="15" customHeight="1" x14ac:dyDescent="0.25">
      <c r="A154"/>
    </row>
    <row r="155" spans="1:1" s="1" customFormat="1" x14ac:dyDescent="0.25">
      <c r="A155"/>
    </row>
    <row r="156" spans="1:1" s="1" customFormat="1" ht="15" customHeight="1" x14ac:dyDescent="0.25">
      <c r="A156"/>
    </row>
    <row r="157" spans="1:1" s="1" customFormat="1" x14ac:dyDescent="0.25">
      <c r="A157"/>
    </row>
    <row r="158" spans="1:1" s="1" customFormat="1" x14ac:dyDescent="0.25">
      <c r="A158"/>
    </row>
    <row r="159" spans="1:1" s="1" customFormat="1" x14ac:dyDescent="0.25">
      <c r="A159"/>
    </row>
    <row r="160" spans="1:1" s="1" customFormat="1" ht="12" x14ac:dyDescent="0.2"/>
    <row r="161" spans="1:1" s="1" customFormat="1" ht="15" customHeight="1" x14ac:dyDescent="0.25">
      <c r="A161"/>
    </row>
    <row r="162" spans="1:1" s="1" customFormat="1" x14ac:dyDescent="0.25">
      <c r="A162"/>
    </row>
    <row r="163" spans="1:1" s="1" customFormat="1" ht="15" customHeight="1" x14ac:dyDescent="0.25">
      <c r="A163"/>
    </row>
    <row r="164" spans="1:1" s="1" customFormat="1" ht="15" customHeight="1" x14ac:dyDescent="0.25">
      <c r="A164"/>
    </row>
    <row r="165" spans="1:1" s="1" customFormat="1" x14ac:dyDescent="0.25">
      <c r="A165"/>
    </row>
    <row r="166" spans="1:1" s="1" customFormat="1" x14ac:dyDescent="0.25">
      <c r="A166"/>
    </row>
    <row r="167" spans="1:1" s="1" customFormat="1" x14ac:dyDescent="0.25">
      <c r="A167"/>
    </row>
    <row r="168" spans="1:1" s="1" customFormat="1" x14ac:dyDescent="0.25">
      <c r="A168"/>
    </row>
    <row r="169" spans="1:1" x14ac:dyDescent="0.25">
      <c r="A169" s="1"/>
    </row>
    <row r="170" spans="1:1" x14ac:dyDescent="0.25">
      <c r="A170" s="1"/>
    </row>
    <row r="171" spans="1:1" ht="15" customHeight="1" x14ac:dyDescent="0.25">
      <c r="A171" s="1"/>
    </row>
    <row r="172" spans="1:1" x14ac:dyDescent="0.25">
      <c r="A172" s="1"/>
    </row>
    <row r="173" spans="1:1" x14ac:dyDescent="0.25">
      <c r="A173" s="1"/>
    </row>
    <row r="174" spans="1:1" ht="15" customHeight="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</sheetData>
  <mergeCells count="38">
    <mergeCell ref="A26:D26"/>
    <mergeCell ref="A1:D1"/>
    <mergeCell ref="A13:D13"/>
    <mergeCell ref="A16:D16"/>
    <mergeCell ref="A17:D17"/>
    <mergeCell ref="A25:C25"/>
    <mergeCell ref="A65:B65"/>
    <mergeCell ref="A31:C31"/>
    <mergeCell ref="A33:D33"/>
    <mergeCell ref="A37:C37"/>
    <mergeCell ref="A39:D39"/>
    <mergeCell ref="A40:B40"/>
    <mergeCell ref="A43:B43"/>
    <mergeCell ref="A45:D45"/>
    <mergeCell ref="A46:C46"/>
    <mergeCell ref="A47:B47"/>
    <mergeCell ref="A56:B56"/>
    <mergeCell ref="A58:B58"/>
    <mergeCell ref="A103:C103"/>
    <mergeCell ref="A67:D67"/>
    <mergeCell ref="A72:B72"/>
    <mergeCell ref="A74:D74"/>
    <mergeCell ref="A75:C75"/>
    <mergeCell ref="A77:D77"/>
    <mergeCell ref="A84:B84"/>
    <mergeCell ref="A86:D86"/>
    <mergeCell ref="A87:C87"/>
    <mergeCell ref="A89:D89"/>
    <mergeCell ref="A96:B96"/>
    <mergeCell ref="A98:D98"/>
    <mergeCell ref="A130:C130"/>
    <mergeCell ref="A131:C131"/>
    <mergeCell ref="A105:D105"/>
    <mergeCell ref="A106:C106"/>
    <mergeCell ref="A119:C119"/>
    <mergeCell ref="A121:D121"/>
    <mergeCell ref="A128:B128"/>
    <mergeCell ref="B129:C129"/>
  </mergeCells>
  <dataValidations count="4">
    <dataValidation type="decimal" allowBlank="1" showInputMessage="1" showErrorMessage="1" promptTitle="ATENÇÃO" sqref="HW137 RS137 ABO137" xr:uid="{4E134B2F-7126-45BB-A9A1-3530E67B7D6A}">
      <formula1>0</formula1>
      <formula2>20000</formula2>
    </dataValidation>
    <dataValidation type="decimal" allowBlank="1" showInputMessage="1" showErrorMessage="1" promptTitle="ATENÇÃO" prompt="O VALOR A SER  PREENCHIDO DEVERÁ SE REFERIR A UM PROFISSIONAL." sqref="RS105:RS106 ABO105:ABO106 ABO103 RS103 HW103 HW105:HW106" xr:uid="{EA32A5FE-4F08-41EE-890A-8469328D3B07}">
      <formula1>0</formula1>
      <formula2>10000</formula2>
    </dataValidation>
    <dataValidation allowBlank="1" showInputMessage="1" showErrorMessage="1" prompt="O VALOR A SER PREENCHIDO DEVERÁ SE REFERIR A UM PROFISSIONAL." sqref="HV101 RR101 ABN101" xr:uid="{D6148BA5-82E9-4F04-B140-86841F369707}">
      <formula1>0</formula1>
      <formula2>0</formula2>
    </dataValidation>
    <dataValidation allowBlank="1" showInputMessage="1" showErrorMessage="1" promptTitle="ATENÇÃO" sqref="HW102 RS102 ABO102" xr:uid="{AC6F68B4-7BCC-4107-9135-481CFD098198}">
      <formula1>0</formula1>
      <formula2>10000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rowBreaks count="1" manualBreakCount="1">
    <brk id="57" max="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BA67F-BBE4-4722-BA53-9544C2654158}">
  <dimension ref="A1:G181"/>
  <sheetViews>
    <sheetView showGridLines="0" view="pageBreakPreview" topLeftCell="A85" zoomScaleNormal="100" zoomScaleSheetLayoutView="100" workbookViewId="0">
      <selection activeCell="D106" sqref="D106"/>
    </sheetView>
  </sheetViews>
  <sheetFormatPr defaultRowHeight="15" x14ac:dyDescent="0.25"/>
  <cols>
    <col min="1" max="1" width="9.42578125" customWidth="1"/>
    <col min="2" max="2" width="70.140625" customWidth="1"/>
    <col min="3" max="3" width="15" customWidth="1"/>
    <col min="4" max="4" width="14.28515625" customWidth="1"/>
    <col min="5" max="5" width="19.140625" customWidth="1"/>
  </cols>
  <sheetData>
    <row r="1" spans="1:4" ht="20.25" x14ac:dyDescent="0.25">
      <c r="A1" s="164" t="s">
        <v>102</v>
      </c>
      <c r="B1" s="165"/>
      <c r="C1" s="165"/>
      <c r="D1" s="166"/>
    </row>
    <row r="2" spans="1:4" ht="15.75" x14ac:dyDescent="0.25">
      <c r="A2" s="7" t="str">
        <f>'01. VIG. DIURNO'!A2</f>
        <v>Processo nº 23746.005475/2024-50</v>
      </c>
      <c r="B2" s="14"/>
      <c r="C2" s="6"/>
      <c r="D2" s="18"/>
    </row>
    <row r="3" spans="1:4" ht="15.75" x14ac:dyDescent="0.25">
      <c r="A3" s="7" t="s">
        <v>103</v>
      </c>
      <c r="B3" s="8"/>
      <c r="C3" s="6"/>
      <c r="D3" s="18"/>
    </row>
    <row r="4" spans="1:4" ht="15.75" x14ac:dyDescent="0.25">
      <c r="A4" s="7" t="s">
        <v>104</v>
      </c>
      <c r="B4" s="8"/>
      <c r="C4" s="96"/>
      <c r="D4" s="100"/>
    </row>
    <row r="5" spans="1:4" s="1" customFormat="1" ht="15.75" x14ac:dyDescent="0.25">
      <c r="A5" s="9" t="s">
        <v>105</v>
      </c>
      <c r="B5" s="10"/>
      <c r="C5" s="97"/>
      <c r="D5" s="100"/>
    </row>
    <row r="6" spans="1:4" s="1" customFormat="1" ht="15.75" x14ac:dyDescent="0.25">
      <c r="A6" s="9" t="s">
        <v>124</v>
      </c>
      <c r="B6" s="10"/>
      <c r="C6" s="122"/>
      <c r="D6" s="123"/>
    </row>
    <row r="7" spans="1:4" s="1" customFormat="1" ht="15.75" x14ac:dyDescent="0.25">
      <c r="A7" s="9" t="s">
        <v>200</v>
      </c>
      <c r="B7" s="10"/>
      <c r="C7" s="122" t="s">
        <v>198</v>
      </c>
      <c r="D7" s="123"/>
    </row>
    <row r="8" spans="1:4" s="1" customFormat="1" ht="15.75" x14ac:dyDescent="0.25">
      <c r="A8" s="9" t="s">
        <v>125</v>
      </c>
      <c r="B8" s="12"/>
      <c r="C8" s="122" t="s">
        <v>199</v>
      </c>
      <c r="D8" s="123"/>
    </row>
    <row r="9" spans="1:4" ht="15.75" x14ac:dyDescent="0.25">
      <c r="A9" s="9" t="s">
        <v>135</v>
      </c>
      <c r="B9" s="11"/>
      <c r="C9" s="96"/>
      <c r="D9" s="100"/>
    </row>
    <row r="10" spans="1:4" s="1" customFormat="1" ht="15.75" x14ac:dyDescent="0.25">
      <c r="A10" s="9" t="s">
        <v>126</v>
      </c>
      <c r="B10" s="12"/>
      <c r="C10" s="99"/>
      <c r="D10" s="101">
        <v>1568.03</v>
      </c>
    </row>
    <row r="11" spans="1:4" s="3" customFormat="1" ht="15.75" customHeight="1" x14ac:dyDescent="0.25">
      <c r="A11" s="9" t="s">
        <v>127</v>
      </c>
      <c r="B11" s="98"/>
      <c r="C11" s="122" t="s">
        <v>193</v>
      </c>
      <c r="D11" s="123"/>
    </row>
    <row r="12" spans="1:4" s="1" customFormat="1" ht="15.75" x14ac:dyDescent="0.25">
      <c r="A12" s="28" t="s">
        <v>128</v>
      </c>
      <c r="B12" s="29"/>
      <c r="C12" s="124">
        <v>45658</v>
      </c>
      <c r="D12" s="125"/>
    </row>
    <row r="13" spans="1:4" ht="18.75" x14ac:dyDescent="0.3">
      <c r="A13" s="167" t="s">
        <v>0</v>
      </c>
      <c r="B13" s="167"/>
      <c r="C13" s="168"/>
      <c r="D13" s="168"/>
    </row>
    <row r="14" spans="1:4" ht="31.5" x14ac:dyDescent="0.25">
      <c r="A14" s="30" t="s">
        <v>1</v>
      </c>
      <c r="B14" s="31" t="s">
        <v>2</v>
      </c>
      <c r="C14" s="31" t="s">
        <v>3</v>
      </c>
      <c r="D14" s="31" t="s">
        <v>4</v>
      </c>
    </row>
    <row r="15" spans="1:4" ht="31.5" x14ac:dyDescent="0.25">
      <c r="A15" s="32">
        <v>1</v>
      </c>
      <c r="B15" s="33" t="s">
        <v>136</v>
      </c>
      <c r="C15" s="34" t="s">
        <v>137</v>
      </c>
      <c r="D15" s="87">
        <f>D10</f>
        <v>1568.03</v>
      </c>
    </row>
    <row r="16" spans="1:4" ht="26.25" customHeight="1" x14ac:dyDescent="0.25">
      <c r="A16" s="160" t="s">
        <v>5</v>
      </c>
      <c r="B16" s="160"/>
      <c r="C16" s="160"/>
      <c r="D16" s="160"/>
    </row>
    <row r="17" spans="1:4" ht="26.25" customHeight="1" x14ac:dyDescent="0.25">
      <c r="A17" s="160" t="s">
        <v>6</v>
      </c>
      <c r="B17" s="160"/>
      <c r="C17" s="160"/>
      <c r="D17" s="160"/>
    </row>
    <row r="18" spans="1:4" ht="15.75" customHeight="1" x14ac:dyDescent="0.25">
      <c r="A18" s="30" t="s">
        <v>7</v>
      </c>
      <c r="B18" s="35" t="s">
        <v>2</v>
      </c>
      <c r="C18" s="31" t="s">
        <v>8</v>
      </c>
      <c r="D18" s="30" t="s">
        <v>9</v>
      </c>
    </row>
    <row r="19" spans="1:4" ht="15.75" customHeight="1" x14ac:dyDescent="0.25">
      <c r="A19" s="36" t="s">
        <v>10</v>
      </c>
      <c r="B19" s="33" t="s">
        <v>11</v>
      </c>
      <c r="C19" s="103">
        <v>1</v>
      </c>
      <c r="D19" s="82">
        <f>D15</f>
        <v>1568.03</v>
      </c>
    </row>
    <row r="20" spans="1:4" ht="15.75" customHeight="1" x14ac:dyDescent="0.25">
      <c r="A20" s="36" t="s">
        <v>16</v>
      </c>
      <c r="B20" s="33" t="s">
        <v>139</v>
      </c>
      <c r="C20" s="103">
        <v>0.3</v>
      </c>
      <c r="D20" s="82">
        <f>ROUND(C20*D15,2)</f>
        <v>470.41</v>
      </c>
    </row>
    <row r="21" spans="1:4" ht="15.75" customHeight="1" x14ac:dyDescent="0.25">
      <c r="A21" s="36" t="s">
        <v>12</v>
      </c>
      <c r="B21" s="33" t="s">
        <v>130</v>
      </c>
      <c r="C21" s="103">
        <v>0.35</v>
      </c>
      <c r="D21" s="82">
        <f>ROUND(((D15*1.3)/220)*0.35*7*15,2)</f>
        <v>340.51</v>
      </c>
    </row>
    <row r="22" spans="1:4" ht="15.75" customHeight="1" x14ac:dyDescent="0.25">
      <c r="A22" s="36" t="s">
        <v>37</v>
      </c>
      <c r="B22" s="33" t="s">
        <v>203</v>
      </c>
      <c r="C22" s="103"/>
      <c r="D22" s="82">
        <f>9.27*15</f>
        <v>139.04999999999998</v>
      </c>
    </row>
    <row r="23" spans="1:4" s="1" customFormat="1" ht="15.75" customHeight="1" x14ac:dyDescent="0.25">
      <c r="A23" s="36" t="s">
        <v>39</v>
      </c>
      <c r="B23" s="33" t="s">
        <v>13</v>
      </c>
      <c r="C23" s="103"/>
      <c r="D23" s="82"/>
    </row>
    <row r="24" spans="1:4" s="1" customFormat="1" ht="15.75" customHeight="1" x14ac:dyDescent="0.25">
      <c r="A24" s="151" t="s">
        <v>14</v>
      </c>
      <c r="B24" s="151"/>
      <c r="C24" s="151"/>
      <c r="D24" s="81">
        <f>ROUND(SUM(D19:D23),2)</f>
        <v>2518</v>
      </c>
    </row>
    <row r="25" spans="1:4" ht="26.25" customHeight="1" x14ac:dyDescent="0.25">
      <c r="A25" s="160" t="s">
        <v>15</v>
      </c>
      <c r="B25" s="160"/>
      <c r="C25" s="160"/>
      <c r="D25" s="160"/>
    </row>
    <row r="26" spans="1:4" ht="15.75" customHeight="1" x14ac:dyDescent="0.25">
      <c r="A26" s="30" t="s">
        <v>7</v>
      </c>
      <c r="B26" s="35" t="s">
        <v>2</v>
      </c>
      <c r="C26" s="31" t="s">
        <v>8</v>
      </c>
      <c r="D26" s="30" t="s">
        <v>9</v>
      </c>
    </row>
    <row r="27" spans="1:4" ht="15.75" customHeight="1" x14ac:dyDescent="0.25">
      <c r="A27" s="36" t="s">
        <v>10</v>
      </c>
      <c r="B27" s="33" t="s">
        <v>187</v>
      </c>
      <c r="C27" s="102">
        <v>0.25</v>
      </c>
      <c r="D27" s="82">
        <f>ROUND(C27*D19,2)</f>
        <v>392.01</v>
      </c>
    </row>
    <row r="28" spans="1:4" ht="15.75" customHeight="1" x14ac:dyDescent="0.25">
      <c r="A28" s="56" t="s">
        <v>16</v>
      </c>
      <c r="B28" s="57" t="s">
        <v>17</v>
      </c>
      <c r="C28" s="91"/>
      <c r="D28" s="85">
        <f>D29*15</f>
        <v>208.5</v>
      </c>
    </row>
    <row r="29" spans="1:4" ht="15.75" customHeight="1" x14ac:dyDescent="0.25">
      <c r="A29" s="56" t="s">
        <v>12</v>
      </c>
      <c r="B29" s="57" t="s">
        <v>138</v>
      </c>
      <c r="C29" s="56"/>
      <c r="D29" s="85">
        <v>13.9</v>
      </c>
    </row>
    <row r="30" spans="1:4" s="1" customFormat="1" ht="15.75" customHeight="1" x14ac:dyDescent="0.25">
      <c r="A30" s="56" t="s">
        <v>37</v>
      </c>
      <c r="B30" s="57" t="s">
        <v>186</v>
      </c>
      <c r="C30" s="56"/>
      <c r="D30" s="85">
        <v>55.06</v>
      </c>
    </row>
    <row r="31" spans="1:4" s="1" customFormat="1" ht="15.75" customHeight="1" x14ac:dyDescent="0.25">
      <c r="A31" s="162" t="s">
        <v>18</v>
      </c>
      <c r="B31" s="162"/>
      <c r="C31" s="162"/>
      <c r="D31" s="86">
        <f>ROUND(SUM(D27:D30),2)</f>
        <v>669.47</v>
      </c>
    </row>
    <row r="32" spans="1:4" s="1" customFormat="1" ht="15.75" customHeight="1" x14ac:dyDescent="0.25">
      <c r="A32" s="54"/>
      <c r="B32" s="54"/>
      <c r="C32" s="54"/>
      <c r="D32" s="55"/>
    </row>
    <row r="33" spans="1:4" ht="15.75" x14ac:dyDescent="0.25">
      <c r="A33" s="163" t="s">
        <v>19</v>
      </c>
      <c r="B33" s="163"/>
      <c r="C33" s="163"/>
      <c r="D33" s="163"/>
    </row>
    <row r="34" spans="1:4" ht="15.75" x14ac:dyDescent="0.25">
      <c r="A34" s="60" t="s">
        <v>7</v>
      </c>
      <c r="B34" s="60" t="s">
        <v>20</v>
      </c>
      <c r="C34" s="60"/>
      <c r="D34" s="62" t="s">
        <v>9</v>
      </c>
    </row>
    <row r="35" spans="1:4" ht="15.75" x14ac:dyDescent="0.25">
      <c r="A35" s="58" t="s">
        <v>21</v>
      </c>
      <c r="B35" s="59" t="s">
        <v>22</v>
      </c>
      <c r="C35" s="59"/>
      <c r="D35" s="84">
        <f>D24</f>
        <v>2518</v>
      </c>
    </row>
    <row r="36" spans="1:4" ht="15.75" x14ac:dyDescent="0.25">
      <c r="A36" s="38" t="s">
        <v>23</v>
      </c>
      <c r="B36" s="39" t="s">
        <v>24</v>
      </c>
      <c r="C36" s="39"/>
      <c r="D36" s="53">
        <f>D31</f>
        <v>669.47</v>
      </c>
    </row>
    <row r="37" spans="1:4" ht="15.75" x14ac:dyDescent="0.25">
      <c r="A37" s="151" t="s">
        <v>25</v>
      </c>
      <c r="B37" s="151"/>
      <c r="C37" s="151"/>
      <c r="D37" s="81">
        <f>SUM(D35:D36)</f>
        <v>3187.4700000000003</v>
      </c>
    </row>
    <row r="38" spans="1:4" s="1" customFormat="1" ht="15.75" customHeight="1" x14ac:dyDescent="0.25">
      <c r="A38" s="54"/>
      <c r="B38" s="54"/>
      <c r="C38" s="54"/>
      <c r="D38" s="55"/>
    </row>
    <row r="39" spans="1:4" s="1" customFormat="1" ht="25.5" customHeight="1" x14ac:dyDescent="0.2">
      <c r="A39" s="160" t="s">
        <v>26</v>
      </c>
      <c r="B39" s="160"/>
      <c r="C39" s="160"/>
      <c r="D39" s="160"/>
    </row>
    <row r="40" spans="1:4" s="1" customFormat="1" ht="31.5" customHeight="1" x14ac:dyDescent="0.2">
      <c r="A40" s="160" t="s">
        <v>27</v>
      </c>
      <c r="B40" s="160"/>
      <c r="C40" s="31" t="s">
        <v>8</v>
      </c>
      <c r="D40" s="31" t="s">
        <v>9</v>
      </c>
    </row>
    <row r="41" spans="1:4" s="1" customFormat="1" ht="15.75" customHeight="1" x14ac:dyDescent="0.25">
      <c r="A41" s="38" t="s">
        <v>10</v>
      </c>
      <c r="B41" s="39" t="s">
        <v>28</v>
      </c>
      <c r="C41" s="40">
        <f>1/12</f>
        <v>8.3333333333333329E-2</v>
      </c>
      <c r="D41" s="53">
        <f>ROUND(($D$24*C41),2)</f>
        <v>209.83</v>
      </c>
    </row>
    <row r="42" spans="1:4" s="1" customFormat="1" ht="15.75" customHeight="1" x14ac:dyDescent="0.25">
      <c r="A42" s="38" t="s">
        <v>16</v>
      </c>
      <c r="B42" s="39" t="s">
        <v>29</v>
      </c>
      <c r="C42" s="40">
        <f>(1/3)/12</f>
        <v>2.7777777777777776E-2</v>
      </c>
      <c r="D42" s="53">
        <f>ROUND(($D$24*C42),2)</f>
        <v>69.94</v>
      </c>
    </row>
    <row r="43" spans="1:4" s="1" customFormat="1" ht="15.75" customHeight="1" x14ac:dyDescent="0.25">
      <c r="A43" s="151" t="s">
        <v>30</v>
      </c>
      <c r="B43" s="151"/>
      <c r="C43" s="41">
        <f>SUM(C41:C42)</f>
        <v>0.1111111111111111</v>
      </c>
      <c r="D43" s="75">
        <f>ROUND(SUM(D41:D42),2)</f>
        <v>279.77</v>
      </c>
    </row>
    <row r="44" spans="1:4" s="1" customFormat="1" ht="15.75" customHeight="1" x14ac:dyDescent="0.25">
      <c r="A44" s="54"/>
      <c r="B44" s="54"/>
      <c r="C44" s="54"/>
      <c r="D44" s="55"/>
    </row>
    <row r="45" spans="1:4" s="1" customFormat="1" ht="25.5" customHeight="1" x14ac:dyDescent="0.2">
      <c r="A45" s="153" t="s">
        <v>31</v>
      </c>
      <c r="B45" s="153"/>
      <c r="C45" s="153"/>
      <c r="D45" s="153"/>
    </row>
    <row r="46" spans="1:4" s="1" customFormat="1" ht="25.5" customHeight="1" x14ac:dyDescent="0.2">
      <c r="A46" s="154" t="s">
        <v>32</v>
      </c>
      <c r="B46" s="154"/>
      <c r="C46" s="154"/>
      <c r="D46" s="77">
        <f>D24+D43</f>
        <v>2797.77</v>
      </c>
    </row>
    <row r="47" spans="1:4" s="1" customFormat="1" ht="31.5" customHeight="1" x14ac:dyDescent="0.2">
      <c r="A47" s="160" t="s">
        <v>33</v>
      </c>
      <c r="B47" s="160"/>
      <c r="C47" s="31" t="s">
        <v>8</v>
      </c>
      <c r="D47" s="31" t="s">
        <v>9</v>
      </c>
    </row>
    <row r="48" spans="1:4" s="1" customFormat="1" ht="15.75" customHeight="1" x14ac:dyDescent="0.25">
      <c r="A48" s="38" t="s">
        <v>10</v>
      </c>
      <c r="B48" s="39" t="s">
        <v>34</v>
      </c>
      <c r="C48" s="40">
        <v>0.2</v>
      </c>
      <c r="D48" s="53">
        <f t="shared" ref="D48:D55" si="0">ROUND(($D$46*C48),2)</f>
        <v>559.54999999999995</v>
      </c>
    </row>
    <row r="49" spans="1:4" s="1" customFormat="1" ht="15.75" customHeight="1" x14ac:dyDescent="0.25">
      <c r="A49" s="38" t="s">
        <v>16</v>
      </c>
      <c r="B49" s="39" t="s">
        <v>35</v>
      </c>
      <c r="C49" s="40">
        <v>1.4999999999999999E-2</v>
      </c>
      <c r="D49" s="53">
        <f t="shared" si="0"/>
        <v>41.97</v>
      </c>
    </row>
    <row r="50" spans="1:4" s="1" customFormat="1" ht="15.75" customHeight="1" x14ac:dyDescent="0.25">
      <c r="A50" s="38" t="s">
        <v>12</v>
      </c>
      <c r="B50" s="39" t="s">
        <v>36</v>
      </c>
      <c r="C50" s="40">
        <v>0.01</v>
      </c>
      <c r="D50" s="53">
        <f t="shared" si="0"/>
        <v>27.98</v>
      </c>
    </row>
    <row r="51" spans="1:4" s="1" customFormat="1" ht="15.75" customHeight="1" x14ac:dyDescent="0.25">
      <c r="A51" s="38" t="s">
        <v>37</v>
      </c>
      <c r="B51" s="39" t="s">
        <v>38</v>
      </c>
      <c r="C51" s="40">
        <v>2E-3</v>
      </c>
      <c r="D51" s="53">
        <f t="shared" si="0"/>
        <v>5.6</v>
      </c>
    </row>
    <row r="52" spans="1:4" s="1" customFormat="1" ht="15.75" customHeight="1" x14ac:dyDescent="0.25">
      <c r="A52" s="38" t="s">
        <v>39</v>
      </c>
      <c r="B52" s="39" t="s">
        <v>40</v>
      </c>
      <c r="C52" s="40">
        <v>2.5000000000000001E-2</v>
      </c>
      <c r="D52" s="53">
        <f t="shared" si="0"/>
        <v>69.94</v>
      </c>
    </row>
    <row r="53" spans="1:4" s="1" customFormat="1" ht="15.75" customHeight="1" x14ac:dyDescent="0.25">
      <c r="A53" s="38" t="s">
        <v>41</v>
      </c>
      <c r="B53" s="39" t="s">
        <v>42</v>
      </c>
      <c r="C53" s="40">
        <v>0.08</v>
      </c>
      <c r="D53" s="53">
        <f t="shared" si="0"/>
        <v>223.82</v>
      </c>
    </row>
    <row r="54" spans="1:4" s="1" customFormat="1" ht="31.5" customHeight="1" x14ac:dyDescent="0.25">
      <c r="A54" s="36" t="s">
        <v>43</v>
      </c>
      <c r="B54" s="42" t="s">
        <v>44</v>
      </c>
      <c r="C54" s="130"/>
      <c r="D54" s="83">
        <f t="shared" si="0"/>
        <v>0</v>
      </c>
    </row>
    <row r="55" spans="1:4" s="1" customFormat="1" ht="15.75" customHeight="1" x14ac:dyDescent="0.25">
      <c r="A55" s="38" t="s">
        <v>45</v>
      </c>
      <c r="B55" s="39" t="s">
        <v>46</v>
      </c>
      <c r="C55" s="40">
        <v>6.0000000000000001E-3</v>
      </c>
      <c r="D55" s="53">
        <f t="shared" si="0"/>
        <v>16.79</v>
      </c>
    </row>
    <row r="56" spans="1:4" s="1" customFormat="1" ht="15.75" customHeight="1" x14ac:dyDescent="0.25">
      <c r="A56" s="151" t="s">
        <v>47</v>
      </c>
      <c r="B56" s="151"/>
      <c r="C56" s="41">
        <f>SUM(C48:C55)</f>
        <v>0.33800000000000008</v>
      </c>
      <c r="D56" s="75">
        <f>SUM(D48:D55)</f>
        <v>945.64999999999986</v>
      </c>
    </row>
    <row r="57" spans="1:4" s="1" customFormat="1" ht="15.75" customHeight="1" x14ac:dyDescent="0.25">
      <c r="A57" s="92"/>
      <c r="B57" s="92"/>
      <c r="C57" s="50"/>
      <c r="D57" s="93"/>
    </row>
    <row r="58" spans="1:4" s="1" customFormat="1" ht="15.75" customHeight="1" x14ac:dyDescent="0.25">
      <c r="A58" s="158" t="s">
        <v>196</v>
      </c>
      <c r="B58" s="159"/>
      <c r="C58" s="31" t="s">
        <v>48</v>
      </c>
      <c r="D58" s="43" t="s">
        <v>9</v>
      </c>
    </row>
    <row r="59" spans="1:4" s="1" customFormat="1" ht="15.75" x14ac:dyDescent="0.25">
      <c r="A59" s="38" t="s">
        <v>10</v>
      </c>
      <c r="B59" s="39" t="s">
        <v>140</v>
      </c>
      <c r="C59" s="94">
        <v>4.5</v>
      </c>
      <c r="D59" s="53">
        <f>ROUND(IF((((C59*30)-6%*D15))&gt;0,((C59*30)-6%*D15),"0,00"),2)</f>
        <v>40.92</v>
      </c>
    </row>
    <row r="60" spans="1:4" s="1" customFormat="1" ht="15.75" x14ac:dyDescent="0.25">
      <c r="A60" s="38" t="s">
        <v>16</v>
      </c>
      <c r="B60" s="39" t="s">
        <v>141</v>
      </c>
      <c r="C60" s="94">
        <v>17.28</v>
      </c>
      <c r="D60" s="53">
        <f>(C60*15)*0.85</f>
        <v>220.32000000000002</v>
      </c>
    </row>
    <row r="61" spans="1:4" s="1" customFormat="1" ht="15.75" x14ac:dyDescent="0.25">
      <c r="A61" s="38" t="s">
        <v>12</v>
      </c>
      <c r="B61" s="39" t="s">
        <v>142</v>
      </c>
      <c r="C61" s="94">
        <v>280.47000000000003</v>
      </c>
      <c r="D61" s="53">
        <f>C61*2/3</f>
        <v>186.98000000000002</v>
      </c>
    </row>
    <row r="62" spans="1:4" s="1" customFormat="1" ht="15.75" x14ac:dyDescent="0.25">
      <c r="A62" s="38" t="s">
        <v>37</v>
      </c>
      <c r="B62" s="39" t="s">
        <v>49</v>
      </c>
      <c r="C62" s="39"/>
      <c r="D62" s="134"/>
    </row>
    <row r="63" spans="1:4" s="1" customFormat="1" ht="15.75" x14ac:dyDescent="0.25">
      <c r="A63" s="38" t="s">
        <v>39</v>
      </c>
      <c r="B63" s="39" t="s">
        <v>197</v>
      </c>
      <c r="C63" s="39"/>
      <c r="D63" s="127">
        <v>104.88</v>
      </c>
    </row>
    <row r="64" spans="1:4" ht="15.75" x14ac:dyDescent="0.25">
      <c r="A64" s="38" t="s">
        <v>41</v>
      </c>
      <c r="B64" s="39" t="s">
        <v>13</v>
      </c>
      <c r="C64" s="39"/>
      <c r="D64" s="82"/>
    </row>
    <row r="65" spans="1:4" ht="15.75" x14ac:dyDescent="0.25">
      <c r="A65" s="156" t="s">
        <v>50</v>
      </c>
      <c r="B65" s="161"/>
      <c r="C65" s="104"/>
      <c r="D65" s="81">
        <f>SUM(D59:D64)</f>
        <v>553.1</v>
      </c>
    </row>
    <row r="66" spans="1:4" s="1" customFormat="1" ht="15.75" customHeight="1" x14ac:dyDescent="0.25">
      <c r="A66" s="54"/>
      <c r="B66" s="54"/>
      <c r="C66" s="54"/>
      <c r="D66" s="55"/>
    </row>
    <row r="67" spans="1:4" ht="15.75" x14ac:dyDescent="0.25">
      <c r="A67" s="155" t="s">
        <v>51</v>
      </c>
      <c r="B67" s="155"/>
      <c r="C67" s="155"/>
      <c r="D67" s="155"/>
    </row>
    <row r="68" spans="1:4" ht="15.75" x14ac:dyDescent="0.25">
      <c r="A68" s="37" t="s">
        <v>7</v>
      </c>
      <c r="B68" s="37" t="s">
        <v>20</v>
      </c>
      <c r="C68" s="31" t="s">
        <v>8</v>
      </c>
      <c r="D68" s="37" t="s">
        <v>9</v>
      </c>
    </row>
    <row r="69" spans="1:4" ht="15.75" x14ac:dyDescent="0.25">
      <c r="A69" s="38" t="s">
        <v>52</v>
      </c>
      <c r="B69" s="39" t="s">
        <v>53</v>
      </c>
      <c r="C69" s="40">
        <f>C43</f>
        <v>0.1111111111111111</v>
      </c>
      <c r="D69" s="53">
        <f>D43</f>
        <v>279.77</v>
      </c>
    </row>
    <row r="70" spans="1:4" ht="15.75" x14ac:dyDescent="0.25">
      <c r="A70" s="38" t="s">
        <v>54</v>
      </c>
      <c r="B70" s="39" t="s">
        <v>55</v>
      </c>
      <c r="C70" s="40">
        <f>C56</f>
        <v>0.33800000000000008</v>
      </c>
      <c r="D70" s="53">
        <f>D56</f>
        <v>945.64999999999986</v>
      </c>
    </row>
    <row r="71" spans="1:4" ht="15.75" x14ac:dyDescent="0.25">
      <c r="A71" s="38" t="s">
        <v>56</v>
      </c>
      <c r="B71" s="39" t="s">
        <v>57</v>
      </c>
      <c r="C71" s="39"/>
      <c r="D71" s="53">
        <f>D65</f>
        <v>553.1</v>
      </c>
    </row>
    <row r="72" spans="1:4" ht="15.75" x14ac:dyDescent="0.25">
      <c r="A72" s="156" t="s">
        <v>58</v>
      </c>
      <c r="B72" s="161"/>
      <c r="C72" s="41">
        <f>SUM(C69:C71)</f>
        <v>0.44911111111111118</v>
      </c>
      <c r="D72" s="81">
        <f>SUM(D69:D71)</f>
        <v>1778.52</v>
      </c>
    </row>
    <row r="73" spans="1:4" ht="15.75" x14ac:dyDescent="0.25">
      <c r="A73" s="88"/>
      <c r="B73" s="89"/>
      <c r="C73" s="50"/>
      <c r="D73" s="90"/>
    </row>
    <row r="74" spans="1:4" s="1" customFormat="1" ht="25.5" customHeight="1" x14ac:dyDescent="0.2">
      <c r="A74" s="153" t="s">
        <v>59</v>
      </c>
      <c r="B74" s="153"/>
      <c r="C74" s="153"/>
      <c r="D74" s="153"/>
    </row>
    <row r="75" spans="1:4" s="1" customFormat="1" ht="25.5" customHeight="1" x14ac:dyDescent="0.2">
      <c r="A75" s="154" t="s">
        <v>60</v>
      </c>
      <c r="B75" s="154"/>
      <c r="C75" s="154"/>
      <c r="D75" s="77">
        <f>SUM(D37,D43,D56)</f>
        <v>4412.8900000000003</v>
      </c>
    </row>
    <row r="76" spans="1:4" s="1" customFormat="1" ht="15.75" customHeight="1" x14ac:dyDescent="0.25">
      <c r="A76" s="54"/>
      <c r="B76" s="54"/>
      <c r="C76" s="54"/>
      <c r="D76" s="55"/>
    </row>
    <row r="77" spans="1:4" ht="25.5" customHeight="1" x14ac:dyDescent="0.25">
      <c r="A77" s="160" t="s">
        <v>61</v>
      </c>
      <c r="B77" s="160"/>
      <c r="C77" s="160"/>
      <c r="D77" s="160"/>
    </row>
    <row r="78" spans="1:4" ht="15.75" x14ac:dyDescent="0.25">
      <c r="A78" s="38" t="s">
        <v>10</v>
      </c>
      <c r="B78" s="61" t="s">
        <v>62</v>
      </c>
      <c r="C78" s="108">
        <f>(0.1*(1/12))</f>
        <v>8.3333333333333332E-3</v>
      </c>
      <c r="D78" s="106">
        <f>ROUND(C78*$D$75,2)</f>
        <v>36.770000000000003</v>
      </c>
    </row>
    <row r="79" spans="1:4" ht="15.75" x14ac:dyDescent="0.25">
      <c r="A79" s="38" t="s">
        <v>16</v>
      </c>
      <c r="B79" s="44" t="s">
        <v>63</v>
      </c>
      <c r="C79" s="63">
        <f>C53*C78</f>
        <v>6.6666666666666664E-4</v>
      </c>
      <c r="D79" s="107">
        <f t="shared" ref="D79:D83" si="1">ROUND(C79*$D$75,2)</f>
        <v>2.94</v>
      </c>
    </row>
    <row r="80" spans="1:4" ht="15.75" x14ac:dyDescent="0.25">
      <c r="A80" s="38" t="s">
        <v>12</v>
      </c>
      <c r="B80" s="44" t="s">
        <v>64</v>
      </c>
      <c r="C80" s="64">
        <f>0.4*C78</f>
        <v>3.3333333333333335E-3</v>
      </c>
      <c r="D80" s="107">
        <f t="shared" si="1"/>
        <v>14.71</v>
      </c>
    </row>
    <row r="81" spans="1:4" ht="15.75" x14ac:dyDescent="0.25">
      <c r="A81" s="38" t="s">
        <v>37</v>
      </c>
      <c r="B81" s="61" t="s">
        <v>65</v>
      </c>
      <c r="C81" s="65">
        <f>(1/12/30)*7</f>
        <v>1.9444444444444441E-2</v>
      </c>
      <c r="D81" s="80">
        <f>ROUND(C81*D75,2)</f>
        <v>85.81</v>
      </c>
    </row>
    <row r="82" spans="1:4" ht="15.75" x14ac:dyDescent="0.25">
      <c r="A82" s="38" t="s">
        <v>39</v>
      </c>
      <c r="B82" s="44" t="s">
        <v>66</v>
      </c>
      <c r="C82" s="63">
        <f>C81*C53</f>
        <v>1.5555555555555553E-3</v>
      </c>
      <c r="D82" s="107">
        <f t="shared" si="1"/>
        <v>6.86</v>
      </c>
    </row>
    <row r="83" spans="1:4" ht="15.75" x14ac:dyDescent="0.25">
      <c r="A83" s="38" t="s">
        <v>41</v>
      </c>
      <c r="B83" s="44" t="s">
        <v>148</v>
      </c>
      <c r="C83" s="64">
        <f>0.4*C81</f>
        <v>7.7777777777777767E-3</v>
      </c>
      <c r="D83" s="107">
        <f t="shared" si="1"/>
        <v>34.32</v>
      </c>
    </row>
    <row r="84" spans="1:4" ht="15.75" x14ac:dyDescent="0.25">
      <c r="A84" s="156" t="s">
        <v>67</v>
      </c>
      <c r="B84" s="161"/>
      <c r="C84" s="41">
        <f>SUM(C78:C83)</f>
        <v>4.1111111111111105E-2</v>
      </c>
      <c r="D84" s="81">
        <f>ROUND(SUM(D78:D83),2)</f>
        <v>181.41</v>
      </c>
    </row>
    <row r="85" spans="1:4" s="1" customFormat="1" ht="15.75" customHeight="1" x14ac:dyDescent="0.25">
      <c r="A85" s="54"/>
      <c r="B85" s="54"/>
      <c r="C85" s="54"/>
      <c r="D85" s="55"/>
    </row>
    <row r="86" spans="1:4" ht="25.5" customHeight="1" x14ac:dyDescent="0.25">
      <c r="A86" s="153" t="s">
        <v>68</v>
      </c>
      <c r="B86" s="153"/>
      <c r="C86" s="153"/>
      <c r="D86" s="153"/>
    </row>
    <row r="87" spans="1:4" ht="25.5" customHeight="1" x14ac:dyDescent="0.25">
      <c r="A87" s="154" t="s">
        <v>69</v>
      </c>
      <c r="B87" s="154"/>
      <c r="C87" s="154"/>
      <c r="D87" s="77">
        <f>D24+D72+D84</f>
        <v>4477.93</v>
      </c>
    </row>
    <row r="88" spans="1:4" s="1" customFormat="1" ht="15.75" customHeight="1" x14ac:dyDescent="0.25">
      <c r="A88" s="54"/>
      <c r="B88" s="54"/>
      <c r="C88" s="54"/>
      <c r="D88" s="55"/>
    </row>
    <row r="89" spans="1:4" ht="25.5" customHeight="1" x14ac:dyDescent="0.25">
      <c r="A89" s="160" t="s">
        <v>70</v>
      </c>
      <c r="B89" s="160"/>
      <c r="C89" s="160"/>
      <c r="D89" s="160"/>
    </row>
    <row r="90" spans="1:4" ht="15.75" x14ac:dyDescent="0.25">
      <c r="A90" s="43" t="s">
        <v>7</v>
      </c>
      <c r="B90" s="37" t="s">
        <v>2</v>
      </c>
      <c r="C90" s="31" t="s">
        <v>8</v>
      </c>
      <c r="D90" s="43" t="s">
        <v>9</v>
      </c>
    </row>
    <row r="91" spans="1:4" ht="15.75" x14ac:dyDescent="0.25">
      <c r="A91" s="38" t="s">
        <v>10</v>
      </c>
      <c r="B91" s="39" t="s">
        <v>71</v>
      </c>
      <c r="C91" s="40">
        <f>1/11</f>
        <v>9.0909090909090912E-2</v>
      </c>
      <c r="D91" s="53">
        <f>ROUND(C91*$D$87,2)</f>
        <v>407.08</v>
      </c>
    </row>
    <row r="92" spans="1:4" ht="15.75" x14ac:dyDescent="0.25">
      <c r="A92" s="38" t="s">
        <v>16</v>
      </c>
      <c r="B92" s="39" t="s">
        <v>73</v>
      </c>
      <c r="C92" s="131"/>
      <c r="D92" s="127">
        <f t="shared" ref="D92:D94" si="2">ROUND(C92*$D$87,2)</f>
        <v>0</v>
      </c>
    </row>
    <row r="93" spans="1:4" ht="15.75" x14ac:dyDescent="0.25">
      <c r="A93" s="38" t="s">
        <v>12</v>
      </c>
      <c r="B93" s="39" t="s">
        <v>72</v>
      </c>
      <c r="C93" s="131"/>
      <c r="D93" s="127">
        <f t="shared" si="2"/>
        <v>0</v>
      </c>
    </row>
    <row r="94" spans="1:4" ht="15.75" x14ac:dyDescent="0.25">
      <c r="A94" s="38" t="s">
        <v>37</v>
      </c>
      <c r="B94" s="39" t="s">
        <v>74</v>
      </c>
      <c r="C94" s="131"/>
      <c r="D94" s="127">
        <f t="shared" si="2"/>
        <v>0</v>
      </c>
    </row>
    <row r="95" spans="1:4" ht="15.75" x14ac:dyDescent="0.25">
      <c r="A95" s="38" t="s">
        <v>41</v>
      </c>
      <c r="B95" s="39" t="s">
        <v>13</v>
      </c>
      <c r="C95" s="40"/>
      <c r="D95" s="53">
        <f t="shared" ref="D95" si="3">ROUND(C95*$D$35,2)</f>
        <v>0</v>
      </c>
    </row>
    <row r="96" spans="1:4" ht="15.75" x14ac:dyDescent="0.25">
      <c r="A96" s="156" t="s">
        <v>75</v>
      </c>
      <c r="B96" s="161"/>
      <c r="C96" s="41">
        <f>SUM(C91:C95)</f>
        <v>9.0909090909090912E-2</v>
      </c>
      <c r="D96" s="75">
        <f>ROUND(SUM(D91:D95),2)</f>
        <v>407.08</v>
      </c>
    </row>
    <row r="97" spans="1:4" s="1" customFormat="1" ht="15.75" customHeight="1" x14ac:dyDescent="0.25">
      <c r="A97" s="54"/>
      <c r="B97" s="54"/>
      <c r="C97" s="54"/>
      <c r="D97" s="55"/>
    </row>
    <row r="98" spans="1:4" ht="25.5" customHeight="1" x14ac:dyDescent="0.25">
      <c r="A98" s="160" t="s">
        <v>76</v>
      </c>
      <c r="B98" s="160"/>
      <c r="C98" s="160"/>
      <c r="D98" s="160"/>
    </row>
    <row r="99" spans="1:4" ht="15.75" x14ac:dyDescent="0.25">
      <c r="A99" s="31" t="s">
        <v>7</v>
      </c>
      <c r="B99" s="45" t="s">
        <v>2</v>
      </c>
      <c r="C99" s="31"/>
      <c r="D99" s="31" t="s">
        <v>9</v>
      </c>
    </row>
    <row r="100" spans="1:4" ht="15.75" x14ac:dyDescent="0.25">
      <c r="A100" s="38" t="s">
        <v>10</v>
      </c>
      <c r="B100" s="39" t="s">
        <v>77</v>
      </c>
      <c r="C100" s="40"/>
      <c r="D100" s="107">
        <f>UNIFORMES!F14</f>
        <v>0</v>
      </c>
    </row>
    <row r="101" spans="1:4" ht="15.75" x14ac:dyDescent="0.25">
      <c r="A101" s="38" t="s">
        <v>16</v>
      </c>
      <c r="B101" s="39" t="s">
        <v>150</v>
      </c>
      <c r="C101" s="40"/>
      <c r="D101" s="107">
        <f>EQUIPAMENTOS!F44</f>
        <v>0</v>
      </c>
    </row>
    <row r="102" spans="1:4" ht="15.75" x14ac:dyDescent="0.25">
      <c r="A102" s="38" t="s">
        <v>12</v>
      </c>
      <c r="B102" s="39" t="s">
        <v>13</v>
      </c>
      <c r="C102" s="40"/>
      <c r="D102" s="78">
        <v>0</v>
      </c>
    </row>
    <row r="103" spans="1:4" ht="15.75" x14ac:dyDescent="0.25">
      <c r="A103" s="151" t="s">
        <v>78</v>
      </c>
      <c r="B103" s="151"/>
      <c r="C103" s="151"/>
      <c r="D103" s="79">
        <f>ROUND(SUM(D100:D102),2)</f>
        <v>0</v>
      </c>
    </row>
    <row r="104" spans="1:4" s="1" customFormat="1" ht="15.75" customHeight="1" x14ac:dyDescent="0.25">
      <c r="A104" s="54"/>
      <c r="B104" s="54"/>
      <c r="C104" s="54"/>
      <c r="D104" s="55"/>
    </row>
    <row r="105" spans="1:4" ht="25.5" customHeight="1" x14ac:dyDescent="0.25">
      <c r="A105" s="153" t="s">
        <v>79</v>
      </c>
      <c r="B105" s="153"/>
      <c r="C105" s="153"/>
      <c r="D105" s="153"/>
    </row>
    <row r="106" spans="1:4" ht="25.5" customHeight="1" x14ac:dyDescent="0.25">
      <c r="A106" s="154" t="s">
        <v>80</v>
      </c>
      <c r="B106" s="154"/>
      <c r="C106" s="154"/>
      <c r="D106" s="77">
        <f>SUM(D37,D72,D84,D96,D103)</f>
        <v>5554.48</v>
      </c>
    </row>
    <row r="107" spans="1:4" s="3" customFormat="1" ht="25.5" customHeight="1" x14ac:dyDescent="0.2">
      <c r="A107" s="31"/>
      <c r="B107" s="46" t="s">
        <v>81</v>
      </c>
      <c r="C107" s="31" t="s">
        <v>8</v>
      </c>
      <c r="D107" s="31" t="s">
        <v>9</v>
      </c>
    </row>
    <row r="108" spans="1:4" s="3" customFormat="1" ht="15.75" x14ac:dyDescent="0.25">
      <c r="A108" s="38" t="s">
        <v>10</v>
      </c>
      <c r="B108" s="39" t="s">
        <v>82</v>
      </c>
      <c r="C108" s="131"/>
      <c r="D108" s="127">
        <f>ROUND(($D$106*C108),2)</f>
        <v>0</v>
      </c>
    </row>
    <row r="109" spans="1:4" s="3" customFormat="1" ht="15.75" x14ac:dyDescent="0.25">
      <c r="A109" s="38" t="s">
        <v>16</v>
      </c>
      <c r="B109" s="39" t="s">
        <v>83</v>
      </c>
      <c r="C109" s="131"/>
      <c r="D109" s="127">
        <f>ROUND(($D$106*C109),2)</f>
        <v>0</v>
      </c>
    </row>
    <row r="110" spans="1:4" s="3" customFormat="1" ht="15.75" x14ac:dyDescent="0.25">
      <c r="A110" s="38"/>
      <c r="B110" s="39" t="s">
        <v>84</v>
      </c>
      <c r="C110" s="40"/>
      <c r="D110" s="53">
        <f>D106+D108+D109</f>
        <v>5554.48</v>
      </c>
    </row>
    <row r="111" spans="1:4" s="3" customFormat="1" ht="15.75" x14ac:dyDescent="0.25">
      <c r="A111" s="38" t="s">
        <v>12</v>
      </c>
      <c r="B111" s="47" t="s">
        <v>85</v>
      </c>
      <c r="C111" s="48">
        <f>(100-(C118*100))/100</f>
        <v>0.91349999999999998</v>
      </c>
      <c r="D111" s="76">
        <f>ROUND(D110/C111,2)</f>
        <v>6080.44</v>
      </c>
    </row>
    <row r="112" spans="1:4" s="3" customFormat="1" ht="15.75" x14ac:dyDescent="0.25">
      <c r="A112" s="38"/>
      <c r="B112" s="39" t="s">
        <v>86</v>
      </c>
      <c r="C112" s="40"/>
      <c r="D112" s="53"/>
    </row>
    <row r="113" spans="1:7" s="3" customFormat="1" ht="15.75" x14ac:dyDescent="0.25">
      <c r="A113" s="38"/>
      <c r="B113" s="39" t="s">
        <v>87</v>
      </c>
      <c r="C113" s="49">
        <v>6.4999999999999997E-3</v>
      </c>
      <c r="D113" s="53">
        <f>ROUND($D$111*C113,2)</f>
        <v>39.520000000000003</v>
      </c>
    </row>
    <row r="114" spans="1:7" s="3" customFormat="1" ht="15.75" x14ac:dyDescent="0.25">
      <c r="A114" s="38"/>
      <c r="B114" s="39" t="s">
        <v>88</v>
      </c>
      <c r="C114" s="40">
        <v>0.03</v>
      </c>
      <c r="D114" s="53">
        <f t="shared" ref="D114:D117" si="4">ROUND($D$111*C114,2)</f>
        <v>182.41</v>
      </c>
    </row>
    <row r="115" spans="1:7" s="3" customFormat="1" ht="15.75" x14ac:dyDescent="0.25">
      <c r="A115" s="38"/>
      <c r="B115" s="39" t="s">
        <v>89</v>
      </c>
      <c r="C115" s="40"/>
      <c r="D115" s="53">
        <f t="shared" si="4"/>
        <v>0</v>
      </c>
    </row>
    <row r="116" spans="1:7" s="3" customFormat="1" ht="15.75" x14ac:dyDescent="0.25">
      <c r="A116" s="38"/>
      <c r="B116" s="39" t="s">
        <v>90</v>
      </c>
      <c r="C116" s="40"/>
      <c r="D116" s="53">
        <f t="shared" si="4"/>
        <v>0</v>
      </c>
      <c r="G116" s="27"/>
    </row>
    <row r="117" spans="1:7" s="3" customFormat="1" ht="15.75" x14ac:dyDescent="0.25">
      <c r="A117" s="38"/>
      <c r="B117" s="39" t="s">
        <v>91</v>
      </c>
      <c r="C117" s="40">
        <v>0.05</v>
      </c>
      <c r="D117" s="53">
        <f t="shared" si="4"/>
        <v>304.02</v>
      </c>
    </row>
    <row r="118" spans="1:7" s="3" customFormat="1" ht="15.75" x14ac:dyDescent="0.25">
      <c r="A118" s="38"/>
      <c r="B118" s="47" t="s">
        <v>92</v>
      </c>
      <c r="C118" s="50">
        <f>SUM(C112:C117)</f>
        <v>8.6499999999999994E-2</v>
      </c>
      <c r="D118" s="76">
        <f>SUM(D113:D117)</f>
        <v>525.95000000000005</v>
      </c>
    </row>
    <row r="119" spans="1:7" s="3" customFormat="1" ht="15.75" x14ac:dyDescent="0.25">
      <c r="A119" s="151" t="s">
        <v>93</v>
      </c>
      <c r="B119" s="151"/>
      <c r="C119" s="151"/>
      <c r="D119" s="75">
        <f>ROUND(SUM(D108:D109,D118),2)</f>
        <v>525.95000000000005</v>
      </c>
    </row>
    <row r="120" spans="1:7" s="1" customFormat="1" ht="15.75" customHeight="1" x14ac:dyDescent="0.25">
      <c r="A120" s="54"/>
      <c r="B120" s="54"/>
      <c r="C120" s="54"/>
      <c r="D120" s="55"/>
    </row>
    <row r="121" spans="1:7" s="3" customFormat="1" ht="15.75" x14ac:dyDescent="0.25">
      <c r="A121" s="155" t="s">
        <v>94</v>
      </c>
      <c r="B121" s="155"/>
      <c r="C121" s="155"/>
      <c r="D121" s="155"/>
    </row>
    <row r="122" spans="1:7" s="3" customFormat="1" ht="15.75" x14ac:dyDescent="0.25">
      <c r="A122" s="51"/>
      <c r="B122" s="37" t="s">
        <v>95</v>
      </c>
      <c r="C122" s="52"/>
      <c r="D122" s="43" t="s">
        <v>9</v>
      </c>
    </row>
    <row r="123" spans="1:7" s="3" customFormat="1" ht="15.75" x14ac:dyDescent="0.25">
      <c r="A123" s="38" t="s">
        <v>10</v>
      </c>
      <c r="B123" s="39" t="s">
        <v>96</v>
      </c>
      <c r="C123" s="40"/>
      <c r="D123" s="53">
        <f>D37</f>
        <v>3187.4700000000003</v>
      </c>
    </row>
    <row r="124" spans="1:7" s="3" customFormat="1" ht="15.75" x14ac:dyDescent="0.25">
      <c r="A124" s="38" t="s">
        <v>16</v>
      </c>
      <c r="B124" s="39" t="s">
        <v>97</v>
      </c>
      <c r="C124" s="40">
        <f>C72</f>
        <v>0.44911111111111118</v>
      </c>
      <c r="D124" s="53">
        <f>D72</f>
        <v>1778.52</v>
      </c>
    </row>
    <row r="125" spans="1:7" s="3" customFormat="1" ht="15.75" x14ac:dyDescent="0.25">
      <c r="A125" s="38" t="s">
        <v>12</v>
      </c>
      <c r="B125" s="39" t="s">
        <v>98</v>
      </c>
      <c r="C125" s="40">
        <f>C84</f>
        <v>4.1111111111111105E-2</v>
      </c>
      <c r="D125" s="53">
        <f>D84</f>
        <v>181.41</v>
      </c>
    </row>
    <row r="126" spans="1:7" s="3" customFormat="1" ht="15.75" x14ac:dyDescent="0.25">
      <c r="A126" s="38" t="s">
        <v>37</v>
      </c>
      <c r="B126" s="39" t="s">
        <v>99</v>
      </c>
      <c r="C126" s="40">
        <f>C96</f>
        <v>9.0909090909090912E-2</v>
      </c>
      <c r="D126" s="53">
        <f>D96</f>
        <v>407.08</v>
      </c>
    </row>
    <row r="127" spans="1:7" s="3" customFormat="1" ht="15.75" x14ac:dyDescent="0.25">
      <c r="A127" s="38" t="s">
        <v>39</v>
      </c>
      <c r="B127" s="39" t="s">
        <v>100</v>
      </c>
      <c r="C127" s="40"/>
      <c r="D127" s="53">
        <f>D103</f>
        <v>0</v>
      </c>
    </row>
    <row r="128" spans="1:7" s="3" customFormat="1" ht="15.75" x14ac:dyDescent="0.25">
      <c r="A128" s="156" t="s">
        <v>101</v>
      </c>
      <c r="B128" s="157"/>
      <c r="C128" s="66">
        <f>SUM(C123:C127)</f>
        <v>0.58113131313131317</v>
      </c>
      <c r="D128" s="75">
        <f>SUM(D123:D127)</f>
        <v>5554.48</v>
      </c>
    </row>
    <row r="129" spans="1:4" s="3" customFormat="1" ht="15.75" x14ac:dyDescent="0.25">
      <c r="A129" s="38" t="s">
        <v>41</v>
      </c>
      <c r="B129" s="152" t="s">
        <v>81</v>
      </c>
      <c r="C129" s="152"/>
      <c r="D129" s="53">
        <f>D119</f>
        <v>525.95000000000005</v>
      </c>
    </row>
    <row r="130" spans="1:4" s="3" customFormat="1" ht="15.75" x14ac:dyDescent="0.25">
      <c r="A130" s="151" t="s">
        <v>129</v>
      </c>
      <c r="B130" s="151"/>
      <c r="C130" s="151"/>
      <c r="D130" s="75">
        <f>SUM(D128:D129)</f>
        <v>6080.4299999999994</v>
      </c>
    </row>
    <row r="131" spans="1:4" s="1" customFormat="1" ht="15.75" x14ac:dyDescent="0.25">
      <c r="A131" s="151" t="s">
        <v>149</v>
      </c>
      <c r="B131" s="151"/>
      <c r="C131" s="151"/>
      <c r="D131" s="75">
        <f>D130*2</f>
        <v>12160.859999999999</v>
      </c>
    </row>
    <row r="132" spans="1:4" s="3" customFormat="1" ht="12" x14ac:dyDescent="0.2">
      <c r="A132" s="1"/>
    </row>
    <row r="133" spans="1:4" s="3" customFormat="1" ht="12" x14ac:dyDescent="0.2">
      <c r="A133" s="1"/>
    </row>
    <row r="134" spans="1:4" s="3" customFormat="1" ht="12" x14ac:dyDescent="0.2">
      <c r="A134" s="1"/>
    </row>
    <row r="135" spans="1:4" s="3" customFormat="1" ht="12" x14ac:dyDescent="0.2">
      <c r="A135" s="1"/>
    </row>
    <row r="136" spans="1:4" x14ac:dyDescent="0.25">
      <c r="A136" s="1"/>
    </row>
    <row r="137" spans="1:4" s="1" customFormat="1" ht="12" x14ac:dyDescent="0.2"/>
    <row r="138" spans="1:4" ht="15" customHeight="1" x14ac:dyDescent="0.25">
      <c r="A138" s="1"/>
    </row>
    <row r="139" spans="1:4" x14ac:dyDescent="0.25">
      <c r="A139" s="1"/>
    </row>
    <row r="140" spans="1:4" ht="15" customHeight="1" x14ac:dyDescent="0.25">
      <c r="A140" s="1"/>
    </row>
    <row r="141" spans="1:4" s="3" customFormat="1" ht="15" customHeight="1" x14ac:dyDescent="0.2">
      <c r="A141" s="1"/>
    </row>
    <row r="142" spans="1:4" s="3" customFormat="1" ht="12" x14ac:dyDescent="0.2">
      <c r="A142" s="1"/>
    </row>
    <row r="143" spans="1:4" s="1" customFormat="1" ht="12" x14ac:dyDescent="0.2"/>
    <row r="144" spans="1:4" s="1" customFormat="1" x14ac:dyDescent="0.25">
      <c r="A144"/>
    </row>
    <row r="145" spans="1:1" s="1" customFormat="1" ht="15" customHeight="1" x14ac:dyDescent="0.25">
      <c r="A145"/>
    </row>
    <row r="146" spans="1:1" s="1" customFormat="1" ht="15" customHeight="1" x14ac:dyDescent="0.25">
      <c r="A146"/>
    </row>
    <row r="147" spans="1:1" s="1" customFormat="1" x14ac:dyDescent="0.25">
      <c r="A147"/>
    </row>
    <row r="148" spans="1:1" s="1" customFormat="1" ht="15" customHeight="1" x14ac:dyDescent="0.25">
      <c r="A148"/>
    </row>
    <row r="149" spans="1:1" s="1" customFormat="1" x14ac:dyDescent="0.25">
      <c r="A149"/>
    </row>
    <row r="150" spans="1:1" s="1" customFormat="1" ht="12" x14ac:dyDescent="0.2"/>
    <row r="151" spans="1:1" s="1" customFormat="1" ht="15" customHeight="1" x14ac:dyDescent="0.25">
      <c r="A151"/>
    </row>
    <row r="152" spans="1:1" s="1" customFormat="1" x14ac:dyDescent="0.25">
      <c r="A152"/>
    </row>
    <row r="153" spans="1:1" s="1" customFormat="1" ht="15" customHeight="1" x14ac:dyDescent="0.25">
      <c r="A153"/>
    </row>
    <row r="154" spans="1:1" s="1" customFormat="1" ht="15" customHeight="1" x14ac:dyDescent="0.25">
      <c r="A154"/>
    </row>
    <row r="155" spans="1:1" s="1" customFormat="1" x14ac:dyDescent="0.25">
      <c r="A155"/>
    </row>
    <row r="156" spans="1:1" s="1" customFormat="1" ht="15" customHeight="1" x14ac:dyDescent="0.25">
      <c r="A156"/>
    </row>
    <row r="157" spans="1:1" s="1" customFormat="1" x14ac:dyDescent="0.25">
      <c r="A157"/>
    </row>
    <row r="158" spans="1:1" s="1" customFormat="1" x14ac:dyDescent="0.25">
      <c r="A158"/>
    </row>
    <row r="159" spans="1:1" s="1" customFormat="1" x14ac:dyDescent="0.25">
      <c r="A159"/>
    </row>
    <row r="160" spans="1:1" s="1" customFormat="1" ht="12" x14ac:dyDescent="0.2"/>
    <row r="161" spans="1:1" s="1" customFormat="1" ht="15" customHeight="1" x14ac:dyDescent="0.25">
      <c r="A161"/>
    </row>
    <row r="162" spans="1:1" s="1" customFormat="1" x14ac:dyDescent="0.25">
      <c r="A162"/>
    </row>
    <row r="163" spans="1:1" s="1" customFormat="1" ht="15" customHeight="1" x14ac:dyDescent="0.25">
      <c r="A163"/>
    </row>
    <row r="164" spans="1:1" s="1" customFormat="1" ht="15" customHeight="1" x14ac:dyDescent="0.25">
      <c r="A164"/>
    </row>
    <row r="165" spans="1:1" s="1" customFormat="1" x14ac:dyDescent="0.25">
      <c r="A165"/>
    </row>
    <row r="166" spans="1:1" s="1" customFormat="1" x14ac:dyDescent="0.25">
      <c r="A166"/>
    </row>
    <row r="167" spans="1:1" s="1" customFormat="1" x14ac:dyDescent="0.25">
      <c r="A167"/>
    </row>
    <row r="168" spans="1:1" s="1" customFormat="1" x14ac:dyDescent="0.25">
      <c r="A168"/>
    </row>
    <row r="169" spans="1:1" x14ac:dyDescent="0.25">
      <c r="A169" s="1"/>
    </row>
    <row r="170" spans="1:1" x14ac:dyDescent="0.25">
      <c r="A170" s="1"/>
    </row>
    <row r="171" spans="1:1" ht="15" customHeight="1" x14ac:dyDescent="0.25">
      <c r="A171" s="1"/>
    </row>
    <row r="172" spans="1:1" x14ac:dyDescent="0.25">
      <c r="A172" s="1"/>
    </row>
    <row r="173" spans="1:1" x14ac:dyDescent="0.25">
      <c r="A173" s="1"/>
    </row>
    <row r="174" spans="1:1" ht="15" customHeight="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</sheetData>
  <mergeCells count="38">
    <mergeCell ref="A25:D25"/>
    <mergeCell ref="A1:D1"/>
    <mergeCell ref="A13:D13"/>
    <mergeCell ref="A16:D16"/>
    <mergeCell ref="A17:D17"/>
    <mergeCell ref="A24:C24"/>
    <mergeCell ref="A65:B65"/>
    <mergeCell ref="A31:C31"/>
    <mergeCell ref="A33:D33"/>
    <mergeCell ref="A37:C37"/>
    <mergeCell ref="A39:D39"/>
    <mergeCell ref="A40:B40"/>
    <mergeCell ref="A43:B43"/>
    <mergeCell ref="A45:D45"/>
    <mergeCell ref="A46:C46"/>
    <mergeCell ref="A47:B47"/>
    <mergeCell ref="A56:B56"/>
    <mergeCell ref="A58:B58"/>
    <mergeCell ref="A103:C103"/>
    <mergeCell ref="A67:D67"/>
    <mergeCell ref="A72:B72"/>
    <mergeCell ref="A74:D74"/>
    <mergeCell ref="A75:C75"/>
    <mergeCell ref="A77:D77"/>
    <mergeCell ref="A84:B84"/>
    <mergeCell ref="A86:D86"/>
    <mergeCell ref="A87:C87"/>
    <mergeCell ref="A89:D89"/>
    <mergeCell ref="A96:B96"/>
    <mergeCell ref="A98:D98"/>
    <mergeCell ref="A130:C130"/>
    <mergeCell ref="A131:C131"/>
    <mergeCell ref="A105:D105"/>
    <mergeCell ref="A106:C106"/>
    <mergeCell ref="A119:C119"/>
    <mergeCell ref="A121:D121"/>
    <mergeCell ref="A128:B128"/>
    <mergeCell ref="B129:C129"/>
  </mergeCells>
  <dataValidations count="4">
    <dataValidation allowBlank="1" showInputMessage="1" showErrorMessage="1" promptTitle="ATENÇÃO" sqref="HW102 RS102 ABO102" xr:uid="{D29B4D49-C994-4BFF-9387-4BC3557297D5}">
      <formula1>0</formula1>
      <formula2>10000</formula2>
    </dataValidation>
    <dataValidation allowBlank="1" showInputMessage="1" showErrorMessage="1" prompt="O VALOR A SER PREENCHIDO DEVERÁ SE REFERIR A UM PROFISSIONAL." sqref="HV101 RR101 ABN101" xr:uid="{8E263002-73C2-4E03-8211-13118CA7EEB6}">
      <formula1>0</formula1>
      <formula2>0</formula2>
    </dataValidation>
    <dataValidation type="decimal" allowBlank="1" showInputMessage="1" showErrorMessage="1" promptTitle="ATENÇÃO" prompt="O VALOR A SER  PREENCHIDO DEVERÁ SE REFERIR A UM PROFISSIONAL." sqref="RS105:RS106 ABO105:ABO106 ABO103 RS103 HW103 HW105:HW106" xr:uid="{A133949F-030A-4D97-8C6F-29356F389CCB}">
      <formula1>0</formula1>
      <formula2>10000</formula2>
    </dataValidation>
    <dataValidation type="decimal" allowBlank="1" showInputMessage="1" showErrorMessage="1" promptTitle="ATENÇÃO" sqref="HW137 RS137 ABO137" xr:uid="{8758E432-382E-44D4-869D-A447FFA251F6}">
      <formula1>0</formula1>
      <formula2>20000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rowBreaks count="1" manualBreakCount="1">
    <brk id="57" max="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754F-3428-4EA5-873F-8AD572FADFA7}">
  <dimension ref="A1:G182"/>
  <sheetViews>
    <sheetView showGridLines="0" tabSelected="1" view="pageBreakPreview" zoomScaleNormal="100" zoomScaleSheetLayoutView="100" workbookViewId="0">
      <selection activeCell="E114" sqref="E114"/>
    </sheetView>
  </sheetViews>
  <sheetFormatPr defaultRowHeight="15" x14ac:dyDescent="0.25"/>
  <cols>
    <col min="1" max="1" width="9.42578125" customWidth="1"/>
    <col min="2" max="2" width="70.140625" customWidth="1"/>
    <col min="3" max="3" width="15" customWidth="1"/>
    <col min="4" max="4" width="14.28515625" customWidth="1"/>
    <col min="5" max="5" width="19.140625" customWidth="1"/>
  </cols>
  <sheetData>
    <row r="1" spans="1:4" ht="20.25" x14ac:dyDescent="0.25">
      <c r="A1" s="164" t="s">
        <v>102</v>
      </c>
      <c r="B1" s="165"/>
      <c r="C1" s="165"/>
      <c r="D1" s="166"/>
    </row>
    <row r="2" spans="1:4" ht="15.75" x14ac:dyDescent="0.25">
      <c r="A2" s="7" t="str">
        <f>'01. VIG. DIURNO'!A2</f>
        <v>Processo nº 23746.005475/2024-50</v>
      </c>
      <c r="B2" s="14"/>
      <c r="C2" s="6"/>
      <c r="D2" s="18"/>
    </row>
    <row r="3" spans="1:4" ht="15.75" x14ac:dyDescent="0.25">
      <c r="A3" s="7" t="s">
        <v>103</v>
      </c>
      <c r="B3" s="8"/>
      <c r="C3" s="6"/>
      <c r="D3" s="18"/>
    </row>
    <row r="4" spans="1:4" ht="15.75" x14ac:dyDescent="0.25">
      <c r="A4" s="7" t="s">
        <v>104</v>
      </c>
      <c r="B4" s="8"/>
      <c r="C4" s="96"/>
      <c r="D4" s="100"/>
    </row>
    <row r="5" spans="1:4" s="1" customFormat="1" ht="15.75" x14ac:dyDescent="0.25">
      <c r="A5" s="9" t="s">
        <v>105</v>
      </c>
      <c r="B5" s="10"/>
      <c r="C5" s="97"/>
      <c r="D5" s="100"/>
    </row>
    <row r="6" spans="1:4" s="1" customFormat="1" ht="15.75" x14ac:dyDescent="0.25">
      <c r="A6" s="9" t="s">
        <v>124</v>
      </c>
      <c r="B6" s="10"/>
      <c r="C6" s="122"/>
      <c r="D6" s="123"/>
    </row>
    <row r="7" spans="1:4" s="1" customFormat="1" ht="15.75" x14ac:dyDescent="0.25">
      <c r="A7" s="9" t="s">
        <v>200</v>
      </c>
      <c r="B7" s="10"/>
      <c r="C7" s="122" t="s">
        <v>198</v>
      </c>
      <c r="D7" s="123"/>
    </row>
    <row r="8" spans="1:4" s="1" customFormat="1" ht="15.75" x14ac:dyDescent="0.25">
      <c r="A8" s="9" t="s">
        <v>125</v>
      </c>
      <c r="B8" s="12"/>
      <c r="C8" s="122" t="s">
        <v>199</v>
      </c>
      <c r="D8" s="123"/>
    </row>
    <row r="9" spans="1:4" ht="15.75" x14ac:dyDescent="0.25">
      <c r="A9" s="9" t="s">
        <v>135</v>
      </c>
      <c r="B9" s="11"/>
      <c r="C9" s="96"/>
      <c r="D9" s="100"/>
    </row>
    <row r="10" spans="1:4" s="1" customFormat="1" ht="15.75" x14ac:dyDescent="0.25">
      <c r="A10" s="9" t="s">
        <v>126</v>
      </c>
      <c r="B10" s="12"/>
      <c r="C10" s="99"/>
      <c r="D10" s="101">
        <v>1568.03</v>
      </c>
    </row>
    <row r="11" spans="1:4" s="3" customFormat="1" ht="15.75" customHeight="1" x14ac:dyDescent="0.25">
      <c r="A11" s="9" t="s">
        <v>127</v>
      </c>
      <c r="B11" s="98"/>
      <c r="C11" s="122" t="s">
        <v>193</v>
      </c>
      <c r="D11" s="123"/>
    </row>
    <row r="12" spans="1:4" s="1" customFormat="1" ht="15.75" x14ac:dyDescent="0.25">
      <c r="A12" s="28" t="s">
        <v>128</v>
      </c>
      <c r="B12" s="29"/>
      <c r="C12" s="124">
        <v>45658</v>
      </c>
      <c r="D12" s="125"/>
    </row>
    <row r="13" spans="1:4" ht="18.75" x14ac:dyDescent="0.3">
      <c r="A13" s="167" t="s">
        <v>0</v>
      </c>
      <c r="B13" s="167"/>
      <c r="C13" s="168"/>
      <c r="D13" s="168"/>
    </row>
    <row r="14" spans="1:4" ht="31.5" x14ac:dyDescent="0.25">
      <c r="A14" s="30" t="s">
        <v>1</v>
      </c>
      <c r="B14" s="31" t="s">
        <v>2</v>
      </c>
      <c r="C14" s="31" t="s">
        <v>3</v>
      </c>
      <c r="D14" s="31" t="s">
        <v>4</v>
      </c>
    </row>
    <row r="15" spans="1:4" ht="31.5" x14ac:dyDescent="0.25">
      <c r="A15" s="32">
        <v>1</v>
      </c>
      <c r="B15" s="33" t="s">
        <v>136</v>
      </c>
      <c r="C15" s="34" t="s">
        <v>137</v>
      </c>
      <c r="D15" s="87">
        <f>D10</f>
        <v>1568.03</v>
      </c>
    </row>
    <row r="16" spans="1:4" ht="26.25" customHeight="1" x14ac:dyDescent="0.25">
      <c r="A16" s="160" t="s">
        <v>5</v>
      </c>
      <c r="B16" s="160"/>
      <c r="C16" s="160"/>
      <c r="D16" s="160"/>
    </row>
    <row r="17" spans="1:4" ht="26.25" customHeight="1" x14ac:dyDescent="0.25">
      <c r="A17" s="160" t="s">
        <v>6</v>
      </c>
      <c r="B17" s="160"/>
      <c r="C17" s="160"/>
      <c r="D17" s="160"/>
    </row>
    <row r="18" spans="1:4" ht="15.75" customHeight="1" x14ac:dyDescent="0.25">
      <c r="A18" s="30" t="s">
        <v>7</v>
      </c>
      <c r="B18" s="35" t="s">
        <v>2</v>
      </c>
      <c r="C18" s="31" t="s">
        <v>8</v>
      </c>
      <c r="D18" s="30" t="s">
        <v>9</v>
      </c>
    </row>
    <row r="19" spans="1:4" ht="15.75" customHeight="1" x14ac:dyDescent="0.25">
      <c r="A19" s="36" t="s">
        <v>10</v>
      </c>
      <c r="B19" s="33" t="s">
        <v>11</v>
      </c>
      <c r="C19" s="103">
        <v>1</v>
      </c>
      <c r="D19" s="82">
        <f>D15</f>
        <v>1568.03</v>
      </c>
    </row>
    <row r="20" spans="1:4" ht="15.75" customHeight="1" x14ac:dyDescent="0.25">
      <c r="A20" s="36" t="s">
        <v>16</v>
      </c>
      <c r="B20" s="33" t="s">
        <v>139</v>
      </c>
      <c r="C20" s="103">
        <v>0.3</v>
      </c>
      <c r="D20" s="82">
        <f>ROUND($C20*$D$15,2)</f>
        <v>470.41</v>
      </c>
    </row>
    <row r="21" spans="1:4" ht="15.75" customHeight="1" x14ac:dyDescent="0.25">
      <c r="A21" s="36" t="s">
        <v>12</v>
      </c>
      <c r="B21" s="33" t="s">
        <v>194</v>
      </c>
      <c r="C21" s="103">
        <v>0.1</v>
      </c>
      <c r="D21" s="82">
        <f t="shared" ref="D21:D22" si="0">ROUND($C21*$D$15,2)</f>
        <v>156.80000000000001</v>
      </c>
    </row>
    <row r="22" spans="1:4" ht="15.75" customHeight="1" x14ac:dyDescent="0.25">
      <c r="A22" s="36" t="s">
        <v>37</v>
      </c>
      <c r="B22" s="33" t="s">
        <v>130</v>
      </c>
      <c r="C22" s="103">
        <v>0.35</v>
      </c>
      <c r="D22" s="82">
        <f t="shared" si="0"/>
        <v>548.80999999999995</v>
      </c>
    </row>
    <row r="23" spans="1:4" ht="15.75" customHeight="1" x14ac:dyDescent="0.25">
      <c r="A23" s="36" t="s">
        <v>37</v>
      </c>
      <c r="B23" s="33" t="s">
        <v>203</v>
      </c>
      <c r="C23" s="103"/>
      <c r="D23" s="82">
        <f>9.27*15</f>
        <v>139.04999999999998</v>
      </c>
    </row>
    <row r="24" spans="1:4" s="1" customFormat="1" ht="15.75" customHeight="1" x14ac:dyDescent="0.25">
      <c r="A24" s="36" t="s">
        <v>39</v>
      </c>
      <c r="B24" s="33" t="s">
        <v>13</v>
      </c>
      <c r="C24" s="103"/>
      <c r="D24" s="82"/>
    </row>
    <row r="25" spans="1:4" s="1" customFormat="1" ht="15.75" customHeight="1" x14ac:dyDescent="0.25">
      <c r="A25" s="151" t="s">
        <v>14</v>
      </c>
      <c r="B25" s="151"/>
      <c r="C25" s="151"/>
      <c r="D25" s="81">
        <f>ROUND(SUM(D19:D24),2)</f>
        <v>2883.1</v>
      </c>
    </row>
    <row r="26" spans="1:4" ht="26.25" customHeight="1" x14ac:dyDescent="0.25">
      <c r="A26" s="160" t="s">
        <v>15</v>
      </c>
      <c r="B26" s="160"/>
      <c r="C26" s="160"/>
      <c r="D26" s="160"/>
    </row>
    <row r="27" spans="1:4" ht="15.75" customHeight="1" x14ac:dyDescent="0.25">
      <c r="A27" s="30" t="s">
        <v>7</v>
      </c>
      <c r="B27" s="35" t="s">
        <v>2</v>
      </c>
      <c r="C27" s="31" t="s">
        <v>8</v>
      </c>
      <c r="D27" s="30" t="s">
        <v>9</v>
      </c>
    </row>
    <row r="28" spans="1:4" ht="15.75" customHeight="1" x14ac:dyDescent="0.25">
      <c r="A28" s="36" t="s">
        <v>10</v>
      </c>
      <c r="B28" s="33" t="s">
        <v>187</v>
      </c>
      <c r="C28" s="102">
        <v>0.25</v>
      </c>
      <c r="D28" s="82">
        <f>ROUND(C28*D19,2)</f>
        <v>392.01</v>
      </c>
    </row>
    <row r="29" spans="1:4" ht="15.75" customHeight="1" x14ac:dyDescent="0.25">
      <c r="A29" s="56" t="s">
        <v>16</v>
      </c>
      <c r="B29" s="57" t="s">
        <v>17</v>
      </c>
      <c r="C29" s="91"/>
      <c r="D29" s="85">
        <f>D30*15</f>
        <v>208.5</v>
      </c>
    </row>
    <row r="30" spans="1:4" s="1" customFormat="1" ht="15.75" customHeight="1" x14ac:dyDescent="0.25">
      <c r="A30" s="56" t="s">
        <v>12</v>
      </c>
      <c r="B30" s="57" t="s">
        <v>138</v>
      </c>
      <c r="C30" s="56"/>
      <c r="D30" s="85">
        <v>13.9</v>
      </c>
    </row>
    <row r="31" spans="1:4" s="1" customFormat="1" ht="15.75" customHeight="1" x14ac:dyDescent="0.25">
      <c r="A31" s="56" t="s">
        <v>37</v>
      </c>
      <c r="B31" s="57" t="s">
        <v>186</v>
      </c>
      <c r="C31" s="56"/>
      <c r="D31" s="85">
        <v>55.06</v>
      </c>
    </row>
    <row r="32" spans="1:4" s="1" customFormat="1" ht="15.75" customHeight="1" x14ac:dyDescent="0.25">
      <c r="A32" s="162" t="s">
        <v>18</v>
      </c>
      <c r="B32" s="162"/>
      <c r="C32" s="162"/>
      <c r="D32" s="86">
        <f>ROUND(SUM(D28:D31),2)</f>
        <v>669.47</v>
      </c>
    </row>
    <row r="33" spans="1:4" s="1" customFormat="1" ht="15.75" customHeight="1" x14ac:dyDescent="0.25">
      <c r="A33" s="54"/>
      <c r="B33" s="54"/>
      <c r="C33" s="54"/>
      <c r="D33" s="55"/>
    </row>
    <row r="34" spans="1:4" ht="15.75" x14ac:dyDescent="0.25">
      <c r="A34" s="163" t="s">
        <v>19</v>
      </c>
      <c r="B34" s="163"/>
      <c r="C34" s="163"/>
      <c r="D34" s="163"/>
    </row>
    <row r="35" spans="1:4" ht="15.75" x14ac:dyDescent="0.25">
      <c r="A35" s="60" t="s">
        <v>7</v>
      </c>
      <c r="B35" s="60" t="s">
        <v>20</v>
      </c>
      <c r="C35" s="60"/>
      <c r="D35" s="62" t="s">
        <v>9</v>
      </c>
    </row>
    <row r="36" spans="1:4" ht="15.75" x14ac:dyDescent="0.25">
      <c r="A36" s="58" t="s">
        <v>21</v>
      </c>
      <c r="B36" s="59" t="s">
        <v>22</v>
      </c>
      <c r="C36" s="59"/>
      <c r="D36" s="84">
        <f>D25</f>
        <v>2883.1</v>
      </c>
    </row>
    <row r="37" spans="1:4" ht="15.75" x14ac:dyDescent="0.25">
      <c r="A37" s="38" t="s">
        <v>23</v>
      </c>
      <c r="B37" s="39" t="s">
        <v>24</v>
      </c>
      <c r="C37" s="39"/>
      <c r="D37" s="53">
        <f>D32</f>
        <v>669.47</v>
      </c>
    </row>
    <row r="38" spans="1:4" ht="15.75" x14ac:dyDescent="0.25">
      <c r="A38" s="151" t="s">
        <v>25</v>
      </c>
      <c r="B38" s="151"/>
      <c r="C38" s="151"/>
      <c r="D38" s="81">
        <f>SUM(D36:D37)</f>
        <v>3552.5699999999997</v>
      </c>
    </row>
    <row r="39" spans="1:4" s="1" customFormat="1" ht="15.75" customHeight="1" x14ac:dyDescent="0.25">
      <c r="A39" s="54"/>
      <c r="B39" s="54"/>
      <c r="C39" s="54"/>
      <c r="D39" s="55"/>
    </row>
    <row r="40" spans="1:4" s="1" customFormat="1" ht="25.5" customHeight="1" x14ac:dyDescent="0.2">
      <c r="A40" s="160" t="s">
        <v>26</v>
      </c>
      <c r="B40" s="160"/>
      <c r="C40" s="160"/>
      <c r="D40" s="160"/>
    </row>
    <row r="41" spans="1:4" s="1" customFormat="1" ht="31.5" customHeight="1" x14ac:dyDescent="0.2">
      <c r="A41" s="160" t="s">
        <v>27</v>
      </c>
      <c r="B41" s="160"/>
      <c r="C41" s="31" t="s">
        <v>8</v>
      </c>
      <c r="D41" s="31" t="s">
        <v>9</v>
      </c>
    </row>
    <row r="42" spans="1:4" s="1" customFormat="1" ht="15.75" customHeight="1" x14ac:dyDescent="0.25">
      <c r="A42" s="38" t="s">
        <v>10</v>
      </c>
      <c r="B42" s="39" t="s">
        <v>28</v>
      </c>
      <c r="C42" s="40">
        <f>1/12</f>
        <v>8.3333333333333329E-2</v>
      </c>
      <c r="D42" s="53">
        <f>ROUND(($D$25*C42),2)</f>
        <v>240.26</v>
      </c>
    </row>
    <row r="43" spans="1:4" s="1" customFormat="1" ht="15.75" customHeight="1" x14ac:dyDescent="0.25">
      <c r="A43" s="38" t="s">
        <v>16</v>
      </c>
      <c r="B43" s="39" t="s">
        <v>29</v>
      </c>
      <c r="C43" s="40">
        <f>(1/3)/12</f>
        <v>2.7777777777777776E-2</v>
      </c>
      <c r="D43" s="53">
        <f>ROUND(($D$25*C43),2)</f>
        <v>80.09</v>
      </c>
    </row>
    <row r="44" spans="1:4" s="1" customFormat="1" ht="15.75" customHeight="1" x14ac:dyDescent="0.25">
      <c r="A44" s="151" t="s">
        <v>30</v>
      </c>
      <c r="B44" s="151"/>
      <c r="C44" s="41">
        <f>SUM(C42:C43)</f>
        <v>0.1111111111111111</v>
      </c>
      <c r="D44" s="75">
        <f>ROUND(SUM(D42:D43),2)</f>
        <v>320.35000000000002</v>
      </c>
    </row>
    <row r="45" spans="1:4" s="1" customFormat="1" ht="15.75" customHeight="1" x14ac:dyDescent="0.25">
      <c r="A45" s="54"/>
      <c r="B45" s="54"/>
      <c r="C45" s="54"/>
      <c r="D45" s="55"/>
    </row>
    <row r="46" spans="1:4" s="1" customFormat="1" ht="25.5" customHeight="1" x14ac:dyDescent="0.2">
      <c r="A46" s="153" t="s">
        <v>31</v>
      </c>
      <c r="B46" s="153"/>
      <c r="C46" s="153"/>
      <c r="D46" s="153"/>
    </row>
    <row r="47" spans="1:4" s="1" customFormat="1" ht="25.5" customHeight="1" x14ac:dyDescent="0.2">
      <c r="A47" s="154" t="s">
        <v>32</v>
      </c>
      <c r="B47" s="154"/>
      <c r="C47" s="154"/>
      <c r="D47" s="77">
        <f>D25+D44</f>
        <v>3203.45</v>
      </c>
    </row>
    <row r="48" spans="1:4" s="1" customFormat="1" ht="31.5" customHeight="1" x14ac:dyDescent="0.2">
      <c r="A48" s="160" t="s">
        <v>33</v>
      </c>
      <c r="B48" s="160"/>
      <c r="C48" s="31" t="s">
        <v>8</v>
      </c>
      <c r="D48" s="31" t="s">
        <v>9</v>
      </c>
    </row>
    <row r="49" spans="1:4" s="1" customFormat="1" ht="15.75" customHeight="1" x14ac:dyDescent="0.25">
      <c r="A49" s="38" t="s">
        <v>10</v>
      </c>
      <c r="B49" s="39" t="s">
        <v>34</v>
      </c>
      <c r="C49" s="40">
        <v>0.2</v>
      </c>
      <c r="D49" s="53">
        <f t="shared" ref="D49:D56" si="1">ROUND(($D$47*C49),2)</f>
        <v>640.69000000000005</v>
      </c>
    </row>
    <row r="50" spans="1:4" s="1" customFormat="1" ht="15.75" customHeight="1" x14ac:dyDescent="0.25">
      <c r="A50" s="38" t="s">
        <v>16</v>
      </c>
      <c r="B50" s="39" t="s">
        <v>35</v>
      </c>
      <c r="C50" s="40">
        <v>1.4999999999999999E-2</v>
      </c>
      <c r="D50" s="53">
        <f t="shared" si="1"/>
        <v>48.05</v>
      </c>
    </row>
    <row r="51" spans="1:4" s="1" customFormat="1" ht="15.75" customHeight="1" x14ac:dyDescent="0.25">
      <c r="A51" s="38" t="s">
        <v>12</v>
      </c>
      <c r="B51" s="39" t="s">
        <v>36</v>
      </c>
      <c r="C51" s="40">
        <v>0.01</v>
      </c>
      <c r="D51" s="53">
        <f t="shared" si="1"/>
        <v>32.03</v>
      </c>
    </row>
    <row r="52" spans="1:4" s="1" customFormat="1" ht="15.75" customHeight="1" x14ac:dyDescent="0.25">
      <c r="A52" s="38" t="s">
        <v>37</v>
      </c>
      <c r="B52" s="39" t="s">
        <v>38</v>
      </c>
      <c r="C52" s="40">
        <v>2E-3</v>
      </c>
      <c r="D52" s="53">
        <f t="shared" si="1"/>
        <v>6.41</v>
      </c>
    </row>
    <row r="53" spans="1:4" s="1" customFormat="1" ht="15.75" customHeight="1" x14ac:dyDescent="0.25">
      <c r="A53" s="38" t="s">
        <v>39</v>
      </c>
      <c r="B53" s="39" t="s">
        <v>40</v>
      </c>
      <c r="C53" s="40">
        <v>2.5000000000000001E-2</v>
      </c>
      <c r="D53" s="53">
        <f t="shared" si="1"/>
        <v>80.09</v>
      </c>
    </row>
    <row r="54" spans="1:4" s="1" customFormat="1" ht="15.75" customHeight="1" x14ac:dyDescent="0.25">
      <c r="A54" s="38" t="s">
        <v>41</v>
      </c>
      <c r="B54" s="39" t="s">
        <v>42</v>
      </c>
      <c r="C54" s="40">
        <v>0.08</v>
      </c>
      <c r="D54" s="53">
        <f t="shared" si="1"/>
        <v>256.27999999999997</v>
      </c>
    </row>
    <row r="55" spans="1:4" s="1" customFormat="1" ht="31.5" customHeight="1" x14ac:dyDescent="0.25">
      <c r="A55" s="36" t="s">
        <v>43</v>
      </c>
      <c r="B55" s="42" t="s">
        <v>44</v>
      </c>
      <c r="C55" s="130"/>
      <c r="D55" s="83">
        <f t="shared" si="1"/>
        <v>0</v>
      </c>
    </row>
    <row r="56" spans="1:4" s="1" customFormat="1" ht="15.75" customHeight="1" x14ac:dyDescent="0.25">
      <c r="A56" s="38" t="s">
        <v>45</v>
      </c>
      <c r="B56" s="39" t="s">
        <v>46</v>
      </c>
      <c r="C56" s="40">
        <v>6.0000000000000001E-3</v>
      </c>
      <c r="D56" s="53">
        <f t="shared" si="1"/>
        <v>19.22</v>
      </c>
    </row>
    <row r="57" spans="1:4" s="1" customFormat="1" ht="15.75" customHeight="1" x14ac:dyDescent="0.25">
      <c r="A57" s="151" t="s">
        <v>47</v>
      </c>
      <c r="B57" s="151"/>
      <c r="C57" s="41">
        <f>SUM(C49:C56)</f>
        <v>0.33800000000000008</v>
      </c>
      <c r="D57" s="75">
        <f>SUM(D49:D56)</f>
        <v>1082.77</v>
      </c>
    </row>
    <row r="58" spans="1:4" s="1" customFormat="1" ht="15.75" customHeight="1" x14ac:dyDescent="0.25">
      <c r="A58" s="92"/>
      <c r="B58" s="92"/>
      <c r="C58" s="50"/>
      <c r="D58" s="93"/>
    </row>
    <row r="59" spans="1:4" s="1" customFormat="1" ht="15.75" customHeight="1" x14ac:dyDescent="0.25">
      <c r="A59" s="158" t="s">
        <v>196</v>
      </c>
      <c r="B59" s="159"/>
      <c r="C59" s="31" t="s">
        <v>48</v>
      </c>
      <c r="D59" s="43" t="s">
        <v>9</v>
      </c>
    </row>
    <row r="60" spans="1:4" s="1" customFormat="1" ht="15.75" x14ac:dyDescent="0.25">
      <c r="A60" s="38" t="s">
        <v>10</v>
      </c>
      <c r="B60" s="39" t="s">
        <v>140</v>
      </c>
      <c r="C60" s="94">
        <v>4.5</v>
      </c>
      <c r="D60" s="53">
        <f>ROUND(IF((((C60*30)-6%*D15))&gt;0,((C60*30)-6%*D15),"0,00"),2)</f>
        <v>40.92</v>
      </c>
    </row>
    <row r="61" spans="1:4" s="1" customFormat="1" ht="15.75" x14ac:dyDescent="0.25">
      <c r="A61" s="38" t="s">
        <v>16</v>
      </c>
      <c r="B61" s="39" t="s">
        <v>141</v>
      </c>
      <c r="C61" s="94">
        <v>17.28</v>
      </c>
      <c r="D61" s="53">
        <f>(C61*15)*0.85</f>
        <v>220.32000000000002</v>
      </c>
    </row>
    <row r="62" spans="1:4" s="1" customFormat="1" ht="15.75" x14ac:dyDescent="0.25">
      <c r="A62" s="38" t="s">
        <v>12</v>
      </c>
      <c r="B62" s="39" t="s">
        <v>142</v>
      </c>
      <c r="C62" s="94">
        <v>280.47000000000003</v>
      </c>
      <c r="D62" s="53">
        <f>C62*2/3</f>
        <v>186.98000000000002</v>
      </c>
    </row>
    <row r="63" spans="1:4" s="1" customFormat="1" ht="15.75" x14ac:dyDescent="0.25">
      <c r="A63" s="38" t="s">
        <v>37</v>
      </c>
      <c r="B63" s="39" t="s">
        <v>49</v>
      </c>
      <c r="C63" s="39"/>
      <c r="D63" s="134"/>
    </row>
    <row r="64" spans="1:4" s="1" customFormat="1" ht="15.75" x14ac:dyDescent="0.25">
      <c r="A64" s="38" t="s">
        <v>39</v>
      </c>
      <c r="B64" s="39" t="s">
        <v>197</v>
      </c>
      <c r="C64" s="39"/>
      <c r="D64" s="127">
        <v>104.88</v>
      </c>
    </row>
    <row r="65" spans="1:4" ht="15.75" x14ac:dyDescent="0.25">
      <c r="A65" s="38" t="s">
        <v>41</v>
      </c>
      <c r="B65" s="39" t="s">
        <v>13</v>
      </c>
      <c r="C65" s="39"/>
      <c r="D65" s="129"/>
    </row>
    <row r="66" spans="1:4" ht="15.75" x14ac:dyDescent="0.25">
      <c r="A66" s="156" t="s">
        <v>50</v>
      </c>
      <c r="B66" s="161"/>
      <c r="C66" s="104"/>
      <c r="D66" s="81">
        <f>SUM(D60:D65)</f>
        <v>553.1</v>
      </c>
    </row>
    <row r="67" spans="1:4" s="1" customFormat="1" ht="15.75" customHeight="1" x14ac:dyDescent="0.25">
      <c r="A67" s="54"/>
      <c r="B67" s="54"/>
      <c r="C67" s="54"/>
      <c r="D67" s="55"/>
    </row>
    <row r="68" spans="1:4" ht="15.75" x14ac:dyDescent="0.25">
      <c r="A68" s="155" t="s">
        <v>51</v>
      </c>
      <c r="B68" s="155"/>
      <c r="C68" s="155"/>
      <c r="D68" s="155"/>
    </row>
    <row r="69" spans="1:4" ht="15.75" x14ac:dyDescent="0.25">
      <c r="A69" s="37" t="s">
        <v>7</v>
      </c>
      <c r="B69" s="37" t="s">
        <v>20</v>
      </c>
      <c r="C69" s="31" t="s">
        <v>8</v>
      </c>
      <c r="D69" s="37" t="s">
        <v>9</v>
      </c>
    </row>
    <row r="70" spans="1:4" ht="15.75" x14ac:dyDescent="0.25">
      <c r="A70" s="38" t="s">
        <v>52</v>
      </c>
      <c r="B70" s="39" t="s">
        <v>53</v>
      </c>
      <c r="C70" s="40">
        <f>C44</f>
        <v>0.1111111111111111</v>
      </c>
      <c r="D70" s="53">
        <f>D44</f>
        <v>320.35000000000002</v>
      </c>
    </row>
    <row r="71" spans="1:4" ht="15.75" x14ac:dyDescent="0.25">
      <c r="A71" s="38" t="s">
        <v>54</v>
      </c>
      <c r="B71" s="39" t="s">
        <v>55</v>
      </c>
      <c r="C71" s="40">
        <f>C57</f>
        <v>0.33800000000000008</v>
      </c>
      <c r="D71" s="53">
        <f>D57</f>
        <v>1082.77</v>
      </c>
    </row>
    <row r="72" spans="1:4" ht="15.75" x14ac:dyDescent="0.25">
      <c r="A72" s="38" t="s">
        <v>56</v>
      </c>
      <c r="B72" s="39" t="s">
        <v>57</v>
      </c>
      <c r="C72" s="39"/>
      <c r="D72" s="53">
        <f>D66</f>
        <v>553.1</v>
      </c>
    </row>
    <row r="73" spans="1:4" ht="15.75" x14ac:dyDescent="0.25">
      <c r="A73" s="156" t="s">
        <v>58</v>
      </c>
      <c r="B73" s="161"/>
      <c r="C73" s="41">
        <f>SUM(C70:C72)</f>
        <v>0.44911111111111118</v>
      </c>
      <c r="D73" s="81">
        <f>SUM(D70:D72)</f>
        <v>1956.2199999999998</v>
      </c>
    </row>
    <row r="74" spans="1:4" ht="15.75" x14ac:dyDescent="0.25">
      <c r="A74" s="88"/>
      <c r="B74" s="89"/>
      <c r="C74" s="50"/>
      <c r="D74" s="90"/>
    </row>
    <row r="75" spans="1:4" s="1" customFormat="1" ht="25.5" customHeight="1" x14ac:dyDescent="0.2">
      <c r="A75" s="153" t="s">
        <v>59</v>
      </c>
      <c r="B75" s="153"/>
      <c r="C75" s="153"/>
      <c r="D75" s="153"/>
    </row>
    <row r="76" spans="1:4" s="1" customFormat="1" ht="25.5" customHeight="1" x14ac:dyDescent="0.2">
      <c r="A76" s="154" t="s">
        <v>60</v>
      </c>
      <c r="B76" s="154"/>
      <c r="C76" s="154"/>
      <c r="D76" s="77">
        <f>SUM(D38,D44,D57)</f>
        <v>4955.6899999999996</v>
      </c>
    </row>
    <row r="77" spans="1:4" s="1" customFormat="1" ht="15.75" customHeight="1" x14ac:dyDescent="0.25">
      <c r="A77" s="54"/>
      <c r="B77" s="54"/>
      <c r="C77" s="54"/>
      <c r="D77" s="55"/>
    </row>
    <row r="78" spans="1:4" ht="25.5" customHeight="1" x14ac:dyDescent="0.25">
      <c r="A78" s="160" t="s">
        <v>61</v>
      </c>
      <c r="B78" s="160"/>
      <c r="C78" s="160"/>
      <c r="D78" s="160"/>
    </row>
    <row r="79" spans="1:4" ht="15.75" x14ac:dyDescent="0.25">
      <c r="A79" s="38" t="s">
        <v>10</v>
      </c>
      <c r="B79" s="61" t="s">
        <v>62</v>
      </c>
      <c r="C79" s="108">
        <f>(0.1*(1/12))</f>
        <v>8.3333333333333332E-3</v>
      </c>
      <c r="D79" s="106">
        <f>ROUND(C79*$D$76,2)</f>
        <v>41.3</v>
      </c>
    </row>
    <row r="80" spans="1:4" ht="15.75" x14ac:dyDescent="0.25">
      <c r="A80" s="38" t="s">
        <v>16</v>
      </c>
      <c r="B80" s="44" t="s">
        <v>63</v>
      </c>
      <c r="C80" s="63">
        <f>C54*C79</f>
        <v>6.6666666666666664E-4</v>
      </c>
      <c r="D80" s="107">
        <f t="shared" ref="D80:D84" si="2">ROUND(C80*$D$76,2)</f>
        <v>3.3</v>
      </c>
    </row>
    <row r="81" spans="1:4" ht="15.75" x14ac:dyDescent="0.25">
      <c r="A81" s="38" t="s">
        <v>12</v>
      </c>
      <c r="B81" s="44" t="s">
        <v>64</v>
      </c>
      <c r="C81" s="64">
        <f>0.4*C79</f>
        <v>3.3333333333333335E-3</v>
      </c>
      <c r="D81" s="107">
        <f t="shared" si="2"/>
        <v>16.52</v>
      </c>
    </row>
    <row r="82" spans="1:4" ht="15.75" x14ac:dyDescent="0.25">
      <c r="A82" s="38" t="s">
        <v>37</v>
      </c>
      <c r="B82" s="61" t="s">
        <v>65</v>
      </c>
      <c r="C82" s="65">
        <f>(1/12/30)*7</f>
        <v>1.9444444444444441E-2</v>
      </c>
      <c r="D82" s="80">
        <f>ROUND(C82*D76,2)</f>
        <v>96.36</v>
      </c>
    </row>
    <row r="83" spans="1:4" ht="15.75" x14ac:dyDescent="0.25">
      <c r="A83" s="38" t="s">
        <v>39</v>
      </c>
      <c r="B83" s="44" t="s">
        <v>66</v>
      </c>
      <c r="C83" s="63">
        <f>C82*C54</f>
        <v>1.5555555555555553E-3</v>
      </c>
      <c r="D83" s="107">
        <f t="shared" si="2"/>
        <v>7.71</v>
      </c>
    </row>
    <row r="84" spans="1:4" ht="15.75" x14ac:dyDescent="0.25">
      <c r="A84" s="38" t="s">
        <v>41</v>
      </c>
      <c r="B84" s="44" t="s">
        <v>148</v>
      </c>
      <c r="C84" s="64">
        <f>0.4*C82</f>
        <v>7.7777777777777767E-3</v>
      </c>
      <c r="D84" s="107">
        <f t="shared" si="2"/>
        <v>38.54</v>
      </c>
    </row>
    <row r="85" spans="1:4" ht="15.75" x14ac:dyDescent="0.25">
      <c r="A85" s="156" t="s">
        <v>67</v>
      </c>
      <c r="B85" s="161"/>
      <c r="C85" s="41">
        <f>SUM(C79:C84)</f>
        <v>4.1111111111111105E-2</v>
      </c>
      <c r="D85" s="81">
        <f>ROUND(SUM(D79:D84),2)</f>
        <v>203.73</v>
      </c>
    </row>
    <row r="86" spans="1:4" s="1" customFormat="1" ht="15.75" customHeight="1" x14ac:dyDescent="0.25">
      <c r="A86" s="54"/>
      <c r="B86" s="54"/>
      <c r="C86" s="54"/>
      <c r="D86" s="55"/>
    </row>
    <row r="87" spans="1:4" ht="25.5" customHeight="1" x14ac:dyDescent="0.25">
      <c r="A87" s="153" t="s">
        <v>68</v>
      </c>
      <c r="B87" s="153"/>
      <c r="C87" s="153"/>
      <c r="D87" s="153"/>
    </row>
    <row r="88" spans="1:4" ht="25.5" customHeight="1" x14ac:dyDescent="0.25">
      <c r="A88" s="154" t="s">
        <v>69</v>
      </c>
      <c r="B88" s="154"/>
      <c r="C88" s="154"/>
      <c r="D88" s="77">
        <f>D25+D73+D85</f>
        <v>5043.0499999999993</v>
      </c>
    </row>
    <row r="89" spans="1:4" s="1" customFormat="1" ht="15.75" customHeight="1" x14ac:dyDescent="0.25">
      <c r="A89" s="54"/>
      <c r="B89" s="54"/>
      <c r="C89" s="54"/>
      <c r="D89" s="55"/>
    </row>
    <row r="90" spans="1:4" ht="25.5" customHeight="1" x14ac:dyDescent="0.25">
      <c r="A90" s="160" t="s">
        <v>70</v>
      </c>
      <c r="B90" s="160"/>
      <c r="C90" s="160"/>
      <c r="D90" s="160"/>
    </row>
    <row r="91" spans="1:4" ht="15.75" x14ac:dyDescent="0.25">
      <c r="A91" s="43" t="s">
        <v>7</v>
      </c>
      <c r="B91" s="37" t="s">
        <v>2</v>
      </c>
      <c r="C91" s="31" t="s">
        <v>8</v>
      </c>
      <c r="D91" s="43" t="s">
        <v>9</v>
      </c>
    </row>
    <row r="92" spans="1:4" ht="15.75" x14ac:dyDescent="0.25">
      <c r="A92" s="38" t="s">
        <v>10</v>
      </c>
      <c r="B92" s="39" t="s">
        <v>71</v>
      </c>
      <c r="C92" s="40">
        <f>1/11</f>
        <v>9.0909090909090912E-2</v>
      </c>
      <c r="D92" s="53">
        <f>ROUND(C92*$D$88,2)</f>
        <v>458.46</v>
      </c>
    </row>
    <row r="93" spans="1:4" ht="15.75" x14ac:dyDescent="0.25">
      <c r="A93" s="38" t="s">
        <v>16</v>
      </c>
      <c r="B93" s="39" t="s">
        <v>73</v>
      </c>
      <c r="C93" s="131"/>
      <c r="D93" s="127">
        <f t="shared" ref="D93:D95" si="3">ROUND(C93*$D$88,2)</f>
        <v>0</v>
      </c>
    </row>
    <row r="94" spans="1:4" ht="15.75" x14ac:dyDescent="0.25">
      <c r="A94" s="38" t="s">
        <v>12</v>
      </c>
      <c r="B94" s="39" t="s">
        <v>72</v>
      </c>
      <c r="C94" s="131"/>
      <c r="D94" s="127">
        <f t="shared" si="3"/>
        <v>0</v>
      </c>
    </row>
    <row r="95" spans="1:4" ht="15.75" x14ac:dyDescent="0.25">
      <c r="A95" s="38" t="s">
        <v>37</v>
      </c>
      <c r="B95" s="39" t="s">
        <v>74</v>
      </c>
      <c r="C95" s="131"/>
      <c r="D95" s="127">
        <f t="shared" si="3"/>
        <v>0</v>
      </c>
    </row>
    <row r="96" spans="1:4" ht="15.75" x14ac:dyDescent="0.25">
      <c r="A96" s="38" t="s">
        <v>41</v>
      </c>
      <c r="B96" s="39" t="s">
        <v>13</v>
      </c>
      <c r="C96" s="40"/>
      <c r="D96" s="53">
        <f t="shared" ref="D96" si="4">ROUND(C96*$D$36,2)</f>
        <v>0</v>
      </c>
    </row>
    <row r="97" spans="1:4" ht="15.75" x14ac:dyDescent="0.25">
      <c r="A97" s="156" t="s">
        <v>75</v>
      </c>
      <c r="B97" s="161"/>
      <c r="C97" s="41">
        <f>SUM(C92:C96)</f>
        <v>9.0909090909090912E-2</v>
      </c>
      <c r="D97" s="75">
        <f>ROUND(SUM(D92:D96),2)</f>
        <v>458.46</v>
      </c>
    </row>
    <row r="98" spans="1:4" s="1" customFormat="1" ht="15.75" customHeight="1" x14ac:dyDescent="0.25">
      <c r="A98" s="54"/>
      <c r="B98" s="54"/>
      <c r="C98" s="54"/>
      <c r="D98" s="55"/>
    </row>
    <row r="99" spans="1:4" ht="25.5" customHeight="1" x14ac:dyDescent="0.25">
      <c r="A99" s="160" t="s">
        <v>76</v>
      </c>
      <c r="B99" s="160"/>
      <c r="C99" s="160"/>
      <c r="D99" s="160"/>
    </row>
    <row r="100" spans="1:4" ht="15.75" x14ac:dyDescent="0.25">
      <c r="A100" s="31" t="s">
        <v>7</v>
      </c>
      <c r="B100" s="45" t="s">
        <v>2</v>
      </c>
      <c r="C100" s="31"/>
      <c r="D100" s="31" t="s">
        <v>9</v>
      </c>
    </row>
    <row r="101" spans="1:4" ht="15.75" x14ac:dyDescent="0.25">
      <c r="A101" s="38" t="s">
        <v>10</v>
      </c>
      <c r="B101" s="39" t="s">
        <v>77</v>
      </c>
      <c r="C101" s="40"/>
      <c r="D101" s="107">
        <f>UNIFORMES!F14</f>
        <v>0</v>
      </c>
    </row>
    <row r="102" spans="1:4" ht="15.75" x14ac:dyDescent="0.25">
      <c r="A102" s="38" t="s">
        <v>16</v>
      </c>
      <c r="B102" s="39" t="s">
        <v>150</v>
      </c>
      <c r="C102" s="40"/>
      <c r="D102" s="107">
        <f>EQUIPAMENTOS!F44</f>
        <v>0</v>
      </c>
    </row>
    <row r="103" spans="1:4" ht="15.75" x14ac:dyDescent="0.25">
      <c r="A103" s="38" t="s">
        <v>12</v>
      </c>
      <c r="B103" s="39" t="s">
        <v>13</v>
      </c>
      <c r="C103" s="40"/>
      <c r="D103" s="78">
        <v>0</v>
      </c>
    </row>
    <row r="104" spans="1:4" ht="15.75" x14ac:dyDescent="0.25">
      <c r="A104" s="151" t="s">
        <v>78</v>
      </c>
      <c r="B104" s="151"/>
      <c r="C104" s="151"/>
      <c r="D104" s="79">
        <f>ROUND(SUM(D101:D103),2)</f>
        <v>0</v>
      </c>
    </row>
    <row r="105" spans="1:4" s="1" customFormat="1" ht="15.75" customHeight="1" x14ac:dyDescent="0.25">
      <c r="A105" s="54"/>
      <c r="B105" s="54"/>
      <c r="C105" s="54"/>
      <c r="D105" s="55"/>
    </row>
    <row r="106" spans="1:4" ht="25.5" customHeight="1" x14ac:dyDescent="0.25">
      <c r="A106" s="153" t="s">
        <v>79</v>
      </c>
      <c r="B106" s="153"/>
      <c r="C106" s="153"/>
      <c r="D106" s="153"/>
    </row>
    <row r="107" spans="1:4" ht="25.5" customHeight="1" x14ac:dyDescent="0.25">
      <c r="A107" s="154" t="s">
        <v>80</v>
      </c>
      <c r="B107" s="154"/>
      <c r="C107" s="154"/>
      <c r="D107" s="77">
        <f>SUM(D38,D73,D85,D97,D104)</f>
        <v>6170.9799999999987</v>
      </c>
    </row>
    <row r="108" spans="1:4" s="3" customFormat="1" ht="25.5" customHeight="1" x14ac:dyDescent="0.2">
      <c r="A108" s="31"/>
      <c r="B108" s="46" t="s">
        <v>81</v>
      </c>
      <c r="C108" s="31" t="s">
        <v>8</v>
      </c>
      <c r="D108" s="31" t="s">
        <v>9</v>
      </c>
    </row>
    <row r="109" spans="1:4" s="3" customFormat="1" ht="15.75" x14ac:dyDescent="0.25">
      <c r="A109" s="38" t="s">
        <v>10</v>
      </c>
      <c r="B109" s="39" t="s">
        <v>82</v>
      </c>
      <c r="C109" s="131"/>
      <c r="D109" s="127">
        <f>ROUND(($D$107*C109),2)</f>
        <v>0</v>
      </c>
    </row>
    <row r="110" spans="1:4" s="3" customFormat="1" ht="15.75" x14ac:dyDescent="0.25">
      <c r="A110" s="38" t="s">
        <v>16</v>
      </c>
      <c r="B110" s="39" t="s">
        <v>83</v>
      </c>
      <c r="C110" s="131"/>
      <c r="D110" s="127">
        <f>ROUND(($D$107*C110),2)</f>
        <v>0</v>
      </c>
    </row>
    <row r="111" spans="1:4" s="3" customFormat="1" ht="15.75" x14ac:dyDescent="0.25">
      <c r="A111" s="38"/>
      <c r="B111" s="39" t="s">
        <v>84</v>
      </c>
      <c r="C111" s="40"/>
      <c r="D111" s="127">
        <f>D107+D109+D110</f>
        <v>6170.9799999999987</v>
      </c>
    </row>
    <row r="112" spans="1:4" s="3" customFormat="1" ht="15.75" x14ac:dyDescent="0.25">
      <c r="A112" s="38" t="s">
        <v>12</v>
      </c>
      <c r="B112" s="47" t="s">
        <v>85</v>
      </c>
      <c r="C112" s="48">
        <f>(100-(C119*100))/100</f>
        <v>0.91349999999999998</v>
      </c>
      <c r="D112" s="76">
        <f>ROUND(D111/C112,2)</f>
        <v>6755.31</v>
      </c>
    </row>
    <row r="113" spans="1:7" s="3" customFormat="1" ht="15.75" x14ac:dyDescent="0.25">
      <c r="A113" s="38"/>
      <c r="B113" s="39" t="s">
        <v>86</v>
      </c>
      <c r="C113" s="40"/>
      <c r="D113" s="53"/>
    </row>
    <row r="114" spans="1:7" s="3" customFormat="1" ht="15.75" x14ac:dyDescent="0.25">
      <c r="A114" s="38"/>
      <c r="B114" s="39" t="s">
        <v>87</v>
      </c>
      <c r="C114" s="49">
        <v>6.4999999999999997E-3</v>
      </c>
      <c r="D114" s="53">
        <f>ROUND($D$112*C114,2)</f>
        <v>43.91</v>
      </c>
    </row>
    <row r="115" spans="1:7" s="3" customFormat="1" ht="15.75" x14ac:dyDescent="0.25">
      <c r="A115" s="38"/>
      <c r="B115" s="39" t="s">
        <v>88</v>
      </c>
      <c r="C115" s="40">
        <v>0.03</v>
      </c>
      <c r="D115" s="53">
        <f t="shared" ref="D115:D118" si="5">ROUND($D$112*C115,2)</f>
        <v>202.66</v>
      </c>
    </row>
    <row r="116" spans="1:7" s="3" customFormat="1" ht="15.75" x14ac:dyDescent="0.25">
      <c r="A116" s="38"/>
      <c r="B116" s="39" t="s">
        <v>89</v>
      </c>
      <c r="C116" s="40"/>
      <c r="D116" s="53">
        <f t="shared" si="5"/>
        <v>0</v>
      </c>
    </row>
    <row r="117" spans="1:7" s="3" customFormat="1" ht="15.75" x14ac:dyDescent="0.25">
      <c r="A117" s="38"/>
      <c r="B117" s="39" t="s">
        <v>90</v>
      </c>
      <c r="C117" s="40"/>
      <c r="D117" s="53">
        <f t="shared" si="5"/>
        <v>0</v>
      </c>
      <c r="G117" s="27"/>
    </row>
    <row r="118" spans="1:7" s="3" customFormat="1" ht="15.75" x14ac:dyDescent="0.25">
      <c r="A118" s="38"/>
      <c r="B118" s="39" t="s">
        <v>91</v>
      </c>
      <c r="C118" s="40">
        <v>0.05</v>
      </c>
      <c r="D118" s="53">
        <f t="shared" si="5"/>
        <v>337.77</v>
      </c>
    </row>
    <row r="119" spans="1:7" s="3" customFormat="1" ht="15.75" x14ac:dyDescent="0.25">
      <c r="A119" s="38"/>
      <c r="B119" s="47" t="s">
        <v>92</v>
      </c>
      <c r="C119" s="50">
        <f>SUM(C113:C118)</f>
        <v>8.6499999999999994E-2</v>
      </c>
      <c r="D119" s="76">
        <f>SUM(D114:D118)</f>
        <v>584.33999999999992</v>
      </c>
    </row>
    <row r="120" spans="1:7" s="3" customFormat="1" ht="15.75" x14ac:dyDescent="0.25">
      <c r="A120" s="151" t="s">
        <v>93</v>
      </c>
      <c r="B120" s="151"/>
      <c r="C120" s="151"/>
      <c r="D120" s="75">
        <f>ROUND(SUM(D109:D110,D119),2)</f>
        <v>584.34</v>
      </c>
    </row>
    <row r="121" spans="1:7" s="1" customFormat="1" ht="15.75" customHeight="1" x14ac:dyDescent="0.25">
      <c r="A121" s="54"/>
      <c r="B121" s="54"/>
      <c r="C121" s="54"/>
      <c r="D121" s="55"/>
    </row>
    <row r="122" spans="1:7" s="3" customFormat="1" ht="15.75" x14ac:dyDescent="0.25">
      <c r="A122" s="155" t="s">
        <v>94</v>
      </c>
      <c r="B122" s="155"/>
      <c r="C122" s="155"/>
      <c r="D122" s="155"/>
    </row>
    <row r="123" spans="1:7" s="3" customFormat="1" ht="15.75" x14ac:dyDescent="0.25">
      <c r="A123" s="51"/>
      <c r="B123" s="37" t="s">
        <v>95</v>
      </c>
      <c r="C123" s="52"/>
      <c r="D123" s="43" t="s">
        <v>9</v>
      </c>
    </row>
    <row r="124" spans="1:7" s="3" customFormat="1" ht="15.75" x14ac:dyDescent="0.25">
      <c r="A124" s="38" t="s">
        <v>10</v>
      </c>
      <c r="B124" s="39" t="s">
        <v>96</v>
      </c>
      <c r="C124" s="40"/>
      <c r="D124" s="53">
        <f>D38</f>
        <v>3552.5699999999997</v>
      </c>
    </row>
    <row r="125" spans="1:7" s="3" customFormat="1" ht="15.75" x14ac:dyDescent="0.25">
      <c r="A125" s="38" t="s">
        <v>16</v>
      </c>
      <c r="B125" s="39" t="s">
        <v>97</v>
      </c>
      <c r="C125" s="40">
        <f>C73</f>
        <v>0.44911111111111118</v>
      </c>
      <c r="D125" s="53">
        <f>D73</f>
        <v>1956.2199999999998</v>
      </c>
    </row>
    <row r="126" spans="1:7" s="3" customFormat="1" ht="15.75" x14ac:dyDescent="0.25">
      <c r="A126" s="38" t="s">
        <v>12</v>
      </c>
      <c r="B126" s="39" t="s">
        <v>98</v>
      </c>
      <c r="C126" s="40">
        <f>C85</f>
        <v>4.1111111111111105E-2</v>
      </c>
      <c r="D126" s="53">
        <f>D85</f>
        <v>203.73</v>
      </c>
    </row>
    <row r="127" spans="1:7" s="3" customFormat="1" ht="15.75" x14ac:dyDescent="0.25">
      <c r="A127" s="38" t="s">
        <v>37</v>
      </c>
      <c r="B127" s="39" t="s">
        <v>99</v>
      </c>
      <c r="C127" s="40">
        <f>C97</f>
        <v>9.0909090909090912E-2</v>
      </c>
      <c r="D127" s="53">
        <f>D97</f>
        <v>458.46</v>
      </c>
    </row>
    <row r="128" spans="1:7" s="3" customFormat="1" ht="15.75" x14ac:dyDescent="0.25">
      <c r="A128" s="38" t="s">
        <v>39</v>
      </c>
      <c r="B128" s="39" t="s">
        <v>100</v>
      </c>
      <c r="C128" s="40"/>
      <c r="D128" s="53">
        <f>D104</f>
        <v>0</v>
      </c>
    </row>
    <row r="129" spans="1:4" s="3" customFormat="1" ht="15.75" x14ac:dyDescent="0.25">
      <c r="A129" s="156" t="s">
        <v>101</v>
      </c>
      <c r="B129" s="157"/>
      <c r="C129" s="66">
        <f>SUM(C124:C128)</f>
        <v>0.58113131313131317</v>
      </c>
      <c r="D129" s="75">
        <f>SUM(D124:D128)</f>
        <v>6170.9799999999987</v>
      </c>
    </row>
    <row r="130" spans="1:4" s="3" customFormat="1" ht="15.75" x14ac:dyDescent="0.25">
      <c r="A130" s="38" t="s">
        <v>41</v>
      </c>
      <c r="B130" s="152" t="s">
        <v>81</v>
      </c>
      <c r="C130" s="152"/>
      <c r="D130" s="53">
        <f>D120</f>
        <v>584.34</v>
      </c>
    </row>
    <row r="131" spans="1:4" s="3" customFormat="1" ht="15.75" x14ac:dyDescent="0.25">
      <c r="A131" s="151" t="s">
        <v>129</v>
      </c>
      <c r="B131" s="151"/>
      <c r="C131" s="151"/>
      <c r="D131" s="75">
        <f>SUM(D129:D130)</f>
        <v>6755.3199999999988</v>
      </c>
    </row>
    <row r="132" spans="1:4" s="1" customFormat="1" ht="15.75" x14ac:dyDescent="0.25">
      <c r="A132" s="151" t="s">
        <v>149</v>
      </c>
      <c r="B132" s="151"/>
      <c r="C132" s="151"/>
      <c r="D132" s="75">
        <f>D131*2</f>
        <v>13510.639999999998</v>
      </c>
    </row>
    <row r="133" spans="1:4" s="3" customFormat="1" ht="12" x14ac:dyDescent="0.2">
      <c r="A133" s="1"/>
    </row>
    <row r="134" spans="1:4" s="3" customFormat="1" ht="12" x14ac:dyDescent="0.2">
      <c r="A134" s="1"/>
    </row>
    <row r="135" spans="1:4" s="3" customFormat="1" ht="12" x14ac:dyDescent="0.2">
      <c r="A135" s="1"/>
    </row>
    <row r="136" spans="1:4" s="3" customFormat="1" ht="12" x14ac:dyDescent="0.2">
      <c r="A136" s="1"/>
    </row>
    <row r="137" spans="1:4" x14ac:dyDescent="0.25">
      <c r="A137" s="1"/>
    </row>
    <row r="138" spans="1:4" s="1" customFormat="1" ht="12" x14ac:dyDescent="0.2"/>
    <row r="139" spans="1:4" ht="15" customHeight="1" x14ac:dyDescent="0.25">
      <c r="A139" s="1"/>
    </row>
    <row r="140" spans="1:4" x14ac:dyDescent="0.25">
      <c r="A140" s="1"/>
    </row>
    <row r="141" spans="1:4" ht="15" customHeight="1" x14ac:dyDescent="0.25">
      <c r="A141" s="1"/>
    </row>
    <row r="142" spans="1:4" s="3" customFormat="1" ht="15" customHeight="1" x14ac:dyDescent="0.2">
      <c r="A142" s="1"/>
    </row>
    <row r="143" spans="1:4" s="3" customFormat="1" ht="12" x14ac:dyDescent="0.2">
      <c r="A143" s="1"/>
    </row>
    <row r="144" spans="1:4" s="1" customFormat="1" ht="12" x14ac:dyDescent="0.2"/>
    <row r="145" spans="1:1" s="1" customFormat="1" x14ac:dyDescent="0.25">
      <c r="A145"/>
    </row>
    <row r="146" spans="1:1" s="1" customFormat="1" ht="15" customHeight="1" x14ac:dyDescent="0.25">
      <c r="A146"/>
    </row>
    <row r="147" spans="1:1" s="1" customFormat="1" ht="15" customHeight="1" x14ac:dyDescent="0.25">
      <c r="A147"/>
    </row>
    <row r="148" spans="1:1" s="1" customFormat="1" x14ac:dyDescent="0.25">
      <c r="A148"/>
    </row>
    <row r="149" spans="1:1" s="1" customFormat="1" ht="15" customHeight="1" x14ac:dyDescent="0.25">
      <c r="A149"/>
    </row>
    <row r="150" spans="1:1" s="1" customFormat="1" x14ac:dyDescent="0.25">
      <c r="A150"/>
    </row>
    <row r="151" spans="1:1" s="1" customFormat="1" ht="12" x14ac:dyDescent="0.2"/>
    <row r="152" spans="1:1" s="1" customFormat="1" ht="15" customHeight="1" x14ac:dyDescent="0.25">
      <c r="A152"/>
    </row>
    <row r="153" spans="1:1" s="1" customFormat="1" x14ac:dyDescent="0.25">
      <c r="A153"/>
    </row>
    <row r="154" spans="1:1" s="1" customFormat="1" ht="15" customHeight="1" x14ac:dyDescent="0.25">
      <c r="A154"/>
    </row>
    <row r="155" spans="1:1" s="1" customFormat="1" ht="15" customHeight="1" x14ac:dyDescent="0.25">
      <c r="A155"/>
    </row>
    <row r="156" spans="1:1" s="1" customFormat="1" x14ac:dyDescent="0.25">
      <c r="A156"/>
    </row>
    <row r="157" spans="1:1" s="1" customFormat="1" ht="15" customHeight="1" x14ac:dyDescent="0.25">
      <c r="A157"/>
    </row>
    <row r="158" spans="1:1" s="1" customFormat="1" x14ac:dyDescent="0.25">
      <c r="A158"/>
    </row>
    <row r="159" spans="1:1" s="1" customFormat="1" x14ac:dyDescent="0.25">
      <c r="A159"/>
    </row>
    <row r="160" spans="1:1" s="1" customFormat="1" x14ac:dyDescent="0.25">
      <c r="A160"/>
    </row>
    <row r="161" spans="1:1" s="1" customFormat="1" ht="12" x14ac:dyDescent="0.2"/>
    <row r="162" spans="1:1" s="1" customFormat="1" ht="15" customHeight="1" x14ac:dyDescent="0.25">
      <c r="A162"/>
    </row>
    <row r="163" spans="1:1" s="1" customFormat="1" x14ac:dyDescent="0.25">
      <c r="A163"/>
    </row>
    <row r="164" spans="1:1" s="1" customFormat="1" ht="15" customHeight="1" x14ac:dyDescent="0.25">
      <c r="A164"/>
    </row>
    <row r="165" spans="1:1" s="1" customFormat="1" ht="15" customHeight="1" x14ac:dyDescent="0.25">
      <c r="A165"/>
    </row>
    <row r="166" spans="1:1" s="1" customFormat="1" x14ac:dyDescent="0.25">
      <c r="A166"/>
    </row>
    <row r="167" spans="1:1" s="1" customFormat="1" x14ac:dyDescent="0.25">
      <c r="A167"/>
    </row>
    <row r="168" spans="1:1" s="1" customFormat="1" x14ac:dyDescent="0.25">
      <c r="A168"/>
    </row>
    <row r="169" spans="1:1" s="1" customFormat="1" x14ac:dyDescent="0.25">
      <c r="A169"/>
    </row>
    <row r="170" spans="1:1" x14ac:dyDescent="0.25">
      <c r="A170" s="1"/>
    </row>
    <row r="171" spans="1:1" x14ac:dyDescent="0.25">
      <c r="A171" s="1"/>
    </row>
    <row r="172" spans="1:1" ht="15" customHeight="1" x14ac:dyDescent="0.25">
      <c r="A172" s="1"/>
    </row>
    <row r="173" spans="1:1" x14ac:dyDescent="0.25">
      <c r="A173" s="1"/>
    </row>
    <row r="174" spans="1:1" x14ac:dyDescent="0.25">
      <c r="A174" s="1"/>
    </row>
    <row r="175" spans="1:1" ht="15" customHeight="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</sheetData>
  <mergeCells count="38">
    <mergeCell ref="A26:D26"/>
    <mergeCell ref="A1:D1"/>
    <mergeCell ref="A13:D13"/>
    <mergeCell ref="A16:D16"/>
    <mergeCell ref="A17:D17"/>
    <mergeCell ref="A25:C25"/>
    <mergeCell ref="A66:B66"/>
    <mergeCell ref="A32:C32"/>
    <mergeCell ref="A34:D34"/>
    <mergeCell ref="A38:C38"/>
    <mergeCell ref="A40:D40"/>
    <mergeCell ref="A41:B41"/>
    <mergeCell ref="A44:B44"/>
    <mergeCell ref="A46:D46"/>
    <mergeCell ref="A47:C47"/>
    <mergeCell ref="A48:B48"/>
    <mergeCell ref="A57:B57"/>
    <mergeCell ref="A59:B59"/>
    <mergeCell ref="A104:C104"/>
    <mergeCell ref="A68:D68"/>
    <mergeCell ref="A73:B73"/>
    <mergeCell ref="A75:D75"/>
    <mergeCell ref="A76:C76"/>
    <mergeCell ref="A78:D78"/>
    <mergeCell ref="A85:B85"/>
    <mergeCell ref="A87:D87"/>
    <mergeCell ref="A88:C88"/>
    <mergeCell ref="A90:D90"/>
    <mergeCell ref="A97:B97"/>
    <mergeCell ref="A99:D99"/>
    <mergeCell ref="A131:C131"/>
    <mergeCell ref="A132:C132"/>
    <mergeCell ref="A106:D106"/>
    <mergeCell ref="A107:C107"/>
    <mergeCell ref="A120:C120"/>
    <mergeCell ref="A122:D122"/>
    <mergeCell ref="A129:B129"/>
    <mergeCell ref="B130:C130"/>
  </mergeCells>
  <dataValidations count="4">
    <dataValidation type="decimal" allowBlank="1" showInputMessage="1" showErrorMessage="1" promptTitle="ATENÇÃO" sqref="HW138 RS138 ABO138" xr:uid="{CF5DCD6E-68D6-402D-9B39-CB727EA11565}">
      <formula1>0</formula1>
      <formula2>20000</formula2>
    </dataValidation>
    <dataValidation type="decimal" allowBlank="1" showInputMessage="1" showErrorMessage="1" promptTitle="ATENÇÃO" prompt="O VALOR A SER  PREENCHIDO DEVERÁ SE REFERIR A UM PROFISSIONAL." sqref="RS106:RS107 ABO106:ABO107 ABO104 RS104 HW104 HW106:HW107" xr:uid="{093E632E-521D-4B34-9EFB-62555F6A0BB3}">
      <formula1>0</formula1>
      <formula2>10000</formula2>
    </dataValidation>
    <dataValidation allowBlank="1" showInputMessage="1" showErrorMessage="1" prompt="O VALOR A SER PREENCHIDO DEVERÁ SE REFERIR A UM PROFISSIONAL." sqref="HV102 RR102 ABN102" xr:uid="{E6D3C598-12CE-48F9-B24D-A8ACA0C4895A}">
      <formula1>0</formula1>
      <formula2>0</formula2>
    </dataValidation>
    <dataValidation allowBlank="1" showInputMessage="1" showErrorMessage="1" promptTitle="ATENÇÃO" sqref="HW103 RS103 ABO103" xr:uid="{A5D9DC14-3633-4AF1-83E8-DFCB4DDE00B5}">
      <formula1>0</formula1>
      <formula2>10000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rowBreaks count="1" manualBreakCount="1">
    <brk id="58" max="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9"/>
  <sheetViews>
    <sheetView showGridLines="0" topLeftCell="A9" zoomScaleNormal="100" zoomScaleSheetLayoutView="100" workbookViewId="0">
      <selection activeCell="D5" sqref="D5"/>
    </sheetView>
  </sheetViews>
  <sheetFormatPr defaultRowHeight="15" x14ac:dyDescent="0.25"/>
  <cols>
    <col min="1" max="1" width="9.140625" style="20"/>
    <col min="2" max="2" width="44.7109375" style="20" customWidth="1"/>
    <col min="3" max="3" width="7.85546875" style="20" customWidth="1"/>
    <col min="4" max="4" width="17.42578125" style="20" customWidth="1"/>
    <col min="5" max="5" width="17.28515625" style="20" customWidth="1"/>
    <col min="6" max="6" width="15.85546875" style="20" customWidth="1"/>
    <col min="7" max="16384" width="9.140625" style="20"/>
  </cols>
  <sheetData>
    <row r="1" spans="1:6" x14ac:dyDescent="0.25">
      <c r="A1" s="171" t="s">
        <v>185</v>
      </c>
      <c r="B1" s="171"/>
      <c r="C1" s="171"/>
      <c r="D1" s="171"/>
      <c r="E1" s="171"/>
      <c r="F1" s="171"/>
    </row>
    <row r="3" spans="1:6" x14ac:dyDescent="0.25">
      <c r="A3" s="172" t="s">
        <v>151</v>
      </c>
      <c r="B3" s="172"/>
      <c r="C3" s="172"/>
      <c r="D3" s="172"/>
      <c r="E3" s="172"/>
      <c r="F3" s="172"/>
    </row>
    <row r="4" spans="1:6" x14ac:dyDescent="0.25">
      <c r="A4" s="24" t="s">
        <v>7</v>
      </c>
      <c r="B4" s="24" t="s">
        <v>2</v>
      </c>
      <c r="C4" s="24" t="s">
        <v>131</v>
      </c>
      <c r="D4" s="24" t="s">
        <v>152</v>
      </c>
      <c r="E4" s="24" t="s">
        <v>153</v>
      </c>
      <c r="F4" s="24" t="s">
        <v>154</v>
      </c>
    </row>
    <row r="5" spans="1:6" ht="79.5" customHeight="1" x14ac:dyDescent="0.25">
      <c r="A5" s="19">
        <v>1</v>
      </c>
      <c r="B5" s="109" t="s">
        <v>155</v>
      </c>
      <c r="C5" s="19">
        <v>4</v>
      </c>
      <c r="D5" s="132"/>
      <c r="E5" s="19">
        <v>12</v>
      </c>
      <c r="F5" s="25">
        <f>(D5*C5)/E5</f>
        <v>0</v>
      </c>
    </row>
    <row r="6" spans="1:6" x14ac:dyDescent="0.25">
      <c r="A6" s="19">
        <v>2</v>
      </c>
      <c r="B6" s="110" t="s">
        <v>156</v>
      </c>
      <c r="C6" s="19">
        <v>4</v>
      </c>
      <c r="D6" s="132"/>
      <c r="E6" s="19">
        <v>12</v>
      </c>
      <c r="F6" s="25">
        <f t="shared" ref="F6:F13" si="0">(D6*C6)/E6</f>
        <v>0</v>
      </c>
    </row>
    <row r="7" spans="1:6" ht="38.25" x14ac:dyDescent="0.25">
      <c r="A7" s="19">
        <v>3</v>
      </c>
      <c r="B7" s="109" t="s">
        <v>157</v>
      </c>
      <c r="C7" s="19">
        <v>6</v>
      </c>
      <c r="D7" s="132"/>
      <c r="E7" s="19">
        <v>12</v>
      </c>
      <c r="F7" s="25">
        <f t="shared" si="0"/>
        <v>0</v>
      </c>
    </row>
    <row r="8" spans="1:6" ht="38.25" x14ac:dyDescent="0.25">
      <c r="A8" s="19">
        <v>4</v>
      </c>
      <c r="B8" s="109" t="s">
        <v>158</v>
      </c>
      <c r="C8" s="19">
        <v>1</v>
      </c>
      <c r="D8" s="132"/>
      <c r="E8" s="19">
        <v>12</v>
      </c>
      <c r="F8" s="25">
        <f>(D8*C8)/E8</f>
        <v>0</v>
      </c>
    </row>
    <row r="9" spans="1:6" x14ac:dyDescent="0.25">
      <c r="A9" s="19">
        <v>5</v>
      </c>
      <c r="B9" s="109" t="s">
        <v>159</v>
      </c>
      <c r="C9" s="19">
        <v>8</v>
      </c>
      <c r="D9" s="132"/>
      <c r="E9" s="19">
        <v>12</v>
      </c>
      <c r="F9" s="25">
        <f t="shared" si="0"/>
        <v>0</v>
      </c>
    </row>
    <row r="10" spans="1:6" x14ac:dyDescent="0.25">
      <c r="A10" s="19">
        <v>6</v>
      </c>
      <c r="B10" s="109" t="s">
        <v>160</v>
      </c>
      <c r="C10" s="19">
        <v>4</v>
      </c>
      <c r="D10" s="132"/>
      <c r="E10" s="19">
        <v>12</v>
      </c>
      <c r="F10" s="25">
        <f t="shared" si="0"/>
        <v>0</v>
      </c>
    </row>
    <row r="11" spans="1:6" ht="25.5" x14ac:dyDescent="0.25">
      <c r="A11" s="19">
        <v>7</v>
      </c>
      <c r="B11" s="109" t="s">
        <v>161</v>
      </c>
      <c r="C11" s="19">
        <v>1</v>
      </c>
      <c r="D11" s="132"/>
      <c r="E11" s="19">
        <v>12</v>
      </c>
      <c r="F11" s="25">
        <f t="shared" si="0"/>
        <v>0</v>
      </c>
    </row>
    <row r="12" spans="1:6" x14ac:dyDescent="0.25">
      <c r="A12" s="19">
        <v>8</v>
      </c>
      <c r="B12" s="109" t="s">
        <v>162</v>
      </c>
      <c r="C12" s="19">
        <v>1</v>
      </c>
      <c r="D12" s="132"/>
      <c r="E12" s="19">
        <v>12</v>
      </c>
      <c r="F12" s="25">
        <f t="shared" si="0"/>
        <v>0</v>
      </c>
    </row>
    <row r="13" spans="1:6" x14ac:dyDescent="0.25">
      <c r="A13" s="19">
        <v>9</v>
      </c>
      <c r="B13" s="109" t="s">
        <v>163</v>
      </c>
      <c r="C13" s="19">
        <v>1</v>
      </c>
      <c r="D13" s="132"/>
      <c r="E13" s="19">
        <v>12</v>
      </c>
      <c r="F13" s="25">
        <f t="shared" si="0"/>
        <v>0</v>
      </c>
    </row>
    <row r="14" spans="1:6" x14ac:dyDescent="0.25">
      <c r="A14" s="169" t="s">
        <v>132</v>
      </c>
      <c r="B14" s="169"/>
      <c r="C14" s="169"/>
      <c r="D14" s="169"/>
      <c r="E14" s="169"/>
      <c r="F14" s="26">
        <f>SUM(F5:F13)</f>
        <v>0</v>
      </c>
    </row>
    <row r="15" spans="1:6" x14ac:dyDescent="0.25">
      <c r="A15" s="170" t="s">
        <v>133</v>
      </c>
      <c r="B15" s="170"/>
      <c r="C15" s="170"/>
      <c r="D15" s="170"/>
      <c r="E15" s="170"/>
      <c r="F15" s="170"/>
    </row>
    <row r="17" spans="1:6" x14ac:dyDescent="0.25">
      <c r="A17" s="172" t="s">
        <v>164</v>
      </c>
      <c r="B17" s="172"/>
      <c r="C17" s="172"/>
      <c r="D17" s="172"/>
      <c r="E17" s="172"/>
      <c r="F17" s="172"/>
    </row>
    <row r="18" spans="1:6" x14ac:dyDescent="0.25">
      <c r="A18" s="105" t="s">
        <v>7</v>
      </c>
      <c r="B18" s="105" t="s">
        <v>2</v>
      </c>
      <c r="C18" s="105" t="s">
        <v>131</v>
      </c>
      <c r="D18" s="105" t="s">
        <v>152</v>
      </c>
      <c r="E18" s="105" t="s">
        <v>153</v>
      </c>
      <c r="F18" s="105" t="s">
        <v>154</v>
      </c>
    </row>
    <row r="19" spans="1:6" ht="39" x14ac:dyDescent="0.25">
      <c r="A19" s="19">
        <v>1</v>
      </c>
      <c r="B19" s="111" t="s">
        <v>165</v>
      </c>
      <c r="C19" s="19">
        <v>4</v>
      </c>
      <c r="D19" s="132"/>
      <c r="E19" s="19">
        <v>12</v>
      </c>
      <c r="F19" s="25">
        <f>(C19*D19)/E19</f>
        <v>0</v>
      </c>
    </row>
    <row r="20" spans="1:6" ht="39" x14ac:dyDescent="0.25">
      <c r="A20" s="19">
        <v>2</v>
      </c>
      <c r="B20" s="111" t="s">
        <v>157</v>
      </c>
      <c r="C20" s="19">
        <v>6</v>
      </c>
      <c r="D20" s="133"/>
      <c r="E20" s="19">
        <v>12</v>
      </c>
      <c r="F20" s="25">
        <f t="shared" ref="F20:F27" si="1">(C20*D20)/E20</f>
        <v>0</v>
      </c>
    </row>
    <row r="21" spans="1:6" x14ac:dyDescent="0.25">
      <c r="A21" s="19">
        <v>3</v>
      </c>
      <c r="B21" s="111" t="s">
        <v>166</v>
      </c>
      <c r="C21" s="19">
        <v>4</v>
      </c>
      <c r="D21" s="133"/>
      <c r="E21" s="19">
        <v>12</v>
      </c>
      <c r="F21" s="25">
        <f t="shared" si="1"/>
        <v>0</v>
      </c>
    </row>
    <row r="22" spans="1:6" ht="39" x14ac:dyDescent="0.25">
      <c r="A22" s="19">
        <v>4</v>
      </c>
      <c r="B22" s="111" t="s">
        <v>167</v>
      </c>
      <c r="C22" s="19">
        <v>2</v>
      </c>
      <c r="D22" s="133"/>
      <c r="E22" s="19">
        <v>12</v>
      </c>
      <c r="F22" s="25">
        <f t="shared" si="1"/>
        <v>0</v>
      </c>
    </row>
    <row r="23" spans="1:6" x14ac:dyDescent="0.25">
      <c r="A23" s="19">
        <v>5</v>
      </c>
      <c r="B23" s="111" t="s">
        <v>168</v>
      </c>
      <c r="C23" s="19">
        <v>8</v>
      </c>
      <c r="D23" s="133"/>
      <c r="E23" s="19">
        <v>12</v>
      </c>
      <c r="F23" s="25">
        <f t="shared" si="1"/>
        <v>0</v>
      </c>
    </row>
    <row r="24" spans="1:6" x14ac:dyDescent="0.25">
      <c r="A24" s="19">
        <v>6</v>
      </c>
      <c r="B24" s="111" t="s">
        <v>160</v>
      </c>
      <c r="C24" s="19">
        <v>4</v>
      </c>
      <c r="D24" s="133"/>
      <c r="E24" s="19">
        <v>12</v>
      </c>
      <c r="F24" s="25">
        <f t="shared" si="1"/>
        <v>0</v>
      </c>
    </row>
    <row r="25" spans="1:6" ht="26.25" x14ac:dyDescent="0.25">
      <c r="A25" s="19">
        <v>7</v>
      </c>
      <c r="B25" s="111" t="s">
        <v>161</v>
      </c>
      <c r="C25" s="19">
        <v>1</v>
      </c>
      <c r="D25" s="133"/>
      <c r="E25" s="19">
        <v>12</v>
      </c>
      <c r="F25" s="25">
        <f t="shared" si="1"/>
        <v>0</v>
      </c>
    </row>
    <row r="26" spans="1:6" x14ac:dyDescent="0.25">
      <c r="A26" s="19">
        <v>8</v>
      </c>
      <c r="B26" s="111" t="s">
        <v>162</v>
      </c>
      <c r="C26" s="19">
        <v>1</v>
      </c>
      <c r="D26" s="133"/>
      <c r="E26" s="19">
        <v>12</v>
      </c>
      <c r="F26" s="25">
        <f t="shared" si="1"/>
        <v>0</v>
      </c>
    </row>
    <row r="27" spans="1:6" x14ac:dyDescent="0.25">
      <c r="A27" s="19">
        <v>9</v>
      </c>
      <c r="B27" s="111" t="s">
        <v>163</v>
      </c>
      <c r="C27" s="19">
        <v>2</v>
      </c>
      <c r="D27" s="133"/>
      <c r="E27" s="19">
        <v>12</v>
      </c>
      <c r="F27" s="25">
        <f t="shared" si="1"/>
        <v>0</v>
      </c>
    </row>
    <row r="28" spans="1:6" x14ac:dyDescent="0.25">
      <c r="A28" s="169" t="s">
        <v>132</v>
      </c>
      <c r="B28" s="169"/>
      <c r="C28" s="169"/>
      <c r="D28" s="169"/>
      <c r="E28" s="169"/>
      <c r="F28" s="26">
        <f>SUM(F19:F27)</f>
        <v>0</v>
      </c>
    </row>
    <row r="29" spans="1:6" x14ac:dyDescent="0.25">
      <c r="A29" s="170" t="s">
        <v>133</v>
      </c>
      <c r="B29" s="170"/>
      <c r="C29" s="170"/>
      <c r="D29" s="170"/>
      <c r="E29" s="170"/>
      <c r="F29" s="170"/>
    </row>
  </sheetData>
  <mergeCells count="7">
    <mergeCell ref="A28:E28"/>
    <mergeCell ref="A29:F29"/>
    <mergeCell ref="A1:F1"/>
    <mergeCell ref="A3:F3"/>
    <mergeCell ref="A14:E14"/>
    <mergeCell ref="A15:F15"/>
    <mergeCell ref="A17:F17"/>
  </mergeCells>
  <pageMargins left="0.51181102362204722" right="0.51181102362204722" top="1.6141732283464567" bottom="0.78740157480314965" header="0.31496062992125984" footer="0.31496062992125984"/>
  <pageSetup paperSize="9" scale="72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5"/>
  <sheetViews>
    <sheetView showGridLines="0" topLeftCell="A33" zoomScaleNormal="100" zoomScaleSheetLayoutView="115" workbookViewId="0">
      <selection activeCell="D34" sqref="D34:D42"/>
    </sheetView>
  </sheetViews>
  <sheetFormatPr defaultRowHeight="15" x14ac:dyDescent="0.25"/>
  <cols>
    <col min="1" max="1" width="9.140625" style="20"/>
    <col min="2" max="2" width="44.7109375" style="20" customWidth="1"/>
    <col min="3" max="3" width="7.85546875" style="20" customWidth="1"/>
    <col min="4" max="4" width="17.42578125" style="20" customWidth="1"/>
    <col min="5" max="5" width="17.28515625" style="20" customWidth="1"/>
    <col min="6" max="6" width="15.85546875" style="20" customWidth="1"/>
    <col min="7" max="16384" width="9.140625" style="20"/>
  </cols>
  <sheetData>
    <row r="1" spans="1:6" x14ac:dyDescent="0.25">
      <c r="A1" s="171" t="s">
        <v>184</v>
      </c>
      <c r="B1" s="171"/>
      <c r="C1" s="171"/>
      <c r="D1" s="171"/>
      <c r="E1" s="171"/>
      <c r="F1" s="171"/>
    </row>
    <row r="3" spans="1:6" x14ac:dyDescent="0.25">
      <c r="A3" s="172" t="s">
        <v>169</v>
      </c>
      <c r="B3" s="172"/>
      <c r="C3" s="172"/>
      <c r="D3" s="172"/>
      <c r="E3" s="172"/>
      <c r="F3" s="172"/>
    </row>
    <row r="4" spans="1:6" x14ac:dyDescent="0.25">
      <c r="A4" s="112" t="s">
        <v>7</v>
      </c>
      <c r="B4" s="112" t="s">
        <v>2</v>
      </c>
      <c r="C4" s="112" t="s">
        <v>131</v>
      </c>
      <c r="D4" s="112" t="s">
        <v>152</v>
      </c>
      <c r="E4" s="112" t="s">
        <v>153</v>
      </c>
      <c r="F4" s="112" t="s">
        <v>154</v>
      </c>
    </row>
    <row r="5" spans="1:6" x14ac:dyDescent="0.25">
      <c r="A5" s="19">
        <v>1</v>
      </c>
      <c r="B5" s="113" t="s">
        <v>170</v>
      </c>
      <c r="C5" s="19">
        <v>12</v>
      </c>
      <c r="D5" s="133"/>
      <c r="E5" s="19">
        <v>12</v>
      </c>
      <c r="F5" s="114">
        <f>(D5*C5)/E5</f>
        <v>0</v>
      </c>
    </row>
    <row r="6" spans="1:6" x14ac:dyDescent="0.25">
      <c r="A6" s="19">
        <v>2</v>
      </c>
      <c r="B6" s="115" t="s">
        <v>171</v>
      </c>
      <c r="C6" s="19">
        <v>1</v>
      </c>
      <c r="D6" s="133"/>
      <c r="E6" s="19">
        <v>24</v>
      </c>
      <c r="F6" s="114">
        <f t="shared" ref="F6:F12" si="0">(D6*C6)/E6</f>
        <v>0</v>
      </c>
    </row>
    <row r="7" spans="1:6" x14ac:dyDescent="0.25">
      <c r="A7" s="19">
        <v>3</v>
      </c>
      <c r="B7" s="113" t="s">
        <v>172</v>
      </c>
      <c r="C7" s="19">
        <v>1</v>
      </c>
      <c r="D7" s="133"/>
      <c r="E7" s="19">
        <v>24</v>
      </c>
      <c r="F7" s="114">
        <f t="shared" si="0"/>
        <v>0</v>
      </c>
    </row>
    <row r="8" spans="1:6" x14ac:dyDescent="0.25">
      <c r="A8" s="19">
        <v>4</v>
      </c>
      <c r="B8" s="113" t="s">
        <v>173</v>
      </c>
      <c r="C8" s="19">
        <v>2</v>
      </c>
      <c r="D8" s="133"/>
      <c r="E8" s="19">
        <v>12</v>
      </c>
      <c r="F8" s="114">
        <f t="shared" si="0"/>
        <v>0</v>
      </c>
    </row>
    <row r="9" spans="1:6" x14ac:dyDescent="0.25">
      <c r="A9" s="19">
        <v>5</v>
      </c>
      <c r="B9" s="113" t="s">
        <v>174</v>
      </c>
      <c r="C9" s="19">
        <v>2</v>
      </c>
      <c r="D9" s="133"/>
      <c r="E9" s="19">
        <v>12</v>
      </c>
      <c r="F9" s="114">
        <f t="shared" si="0"/>
        <v>0</v>
      </c>
    </row>
    <row r="10" spans="1:6" x14ac:dyDescent="0.25">
      <c r="A10" s="19">
        <v>6</v>
      </c>
      <c r="B10" s="113" t="s">
        <v>175</v>
      </c>
      <c r="C10" s="19">
        <v>2</v>
      </c>
      <c r="D10" s="133"/>
      <c r="E10" s="19">
        <v>12</v>
      </c>
      <c r="F10" s="114">
        <f t="shared" si="0"/>
        <v>0</v>
      </c>
    </row>
    <row r="11" spans="1:6" x14ac:dyDescent="0.25">
      <c r="A11" s="19">
        <v>7</v>
      </c>
      <c r="B11" s="113" t="s">
        <v>176</v>
      </c>
      <c r="C11" s="19">
        <v>2</v>
      </c>
      <c r="D11" s="133"/>
      <c r="E11" s="19">
        <v>12</v>
      </c>
      <c r="F11" s="114">
        <f t="shared" si="0"/>
        <v>0</v>
      </c>
    </row>
    <row r="12" spans="1:6" x14ac:dyDescent="0.25">
      <c r="A12" s="19">
        <v>8</v>
      </c>
      <c r="B12" s="113" t="s">
        <v>177</v>
      </c>
      <c r="C12" s="19">
        <v>2</v>
      </c>
      <c r="D12" s="133"/>
      <c r="E12" s="19">
        <v>12</v>
      </c>
      <c r="F12" s="114">
        <f t="shared" si="0"/>
        <v>0</v>
      </c>
    </row>
    <row r="13" spans="1:6" x14ac:dyDescent="0.25">
      <c r="A13" s="169" t="s">
        <v>178</v>
      </c>
      <c r="B13" s="169"/>
      <c r="C13" s="169"/>
      <c r="D13" s="169"/>
      <c r="E13" s="169"/>
      <c r="F13" s="116">
        <f>SUM(F5:F12)</f>
        <v>0</v>
      </c>
    </row>
    <row r="14" spans="1:6" x14ac:dyDescent="0.25">
      <c r="A14" s="169" t="s">
        <v>183</v>
      </c>
      <c r="B14" s="169"/>
      <c r="C14" s="169"/>
      <c r="D14" s="169"/>
      <c r="E14" s="169"/>
      <c r="F14" s="116">
        <f>F13/2</f>
        <v>0</v>
      </c>
    </row>
    <row r="15" spans="1:6" x14ac:dyDescent="0.25">
      <c r="A15" s="170" t="s">
        <v>134</v>
      </c>
      <c r="B15" s="170"/>
      <c r="C15" s="170"/>
      <c r="D15" s="170"/>
      <c r="E15" s="170"/>
      <c r="F15" s="170"/>
    </row>
    <row r="16" spans="1:6" x14ac:dyDescent="0.25">
      <c r="A16" s="117"/>
      <c r="B16" s="117"/>
      <c r="C16" s="117"/>
      <c r="D16" s="117"/>
      <c r="E16" s="117"/>
      <c r="F16" s="118"/>
    </row>
    <row r="17" spans="1:6" x14ac:dyDescent="0.25">
      <c r="A17" s="172" t="s">
        <v>179</v>
      </c>
      <c r="B17" s="172"/>
      <c r="C17" s="172"/>
      <c r="D17" s="172"/>
      <c r="E17" s="172"/>
      <c r="F17" s="172"/>
    </row>
    <row r="18" spans="1:6" x14ac:dyDescent="0.25">
      <c r="A18" s="112" t="s">
        <v>7</v>
      </c>
      <c r="B18" s="112" t="s">
        <v>2</v>
      </c>
      <c r="C18" s="112" t="s">
        <v>131</v>
      </c>
      <c r="D18" s="112" t="s">
        <v>152</v>
      </c>
      <c r="E18" s="112" t="s">
        <v>153</v>
      </c>
      <c r="F18" s="112" t="s">
        <v>154</v>
      </c>
    </row>
    <row r="19" spans="1:6" x14ac:dyDescent="0.25">
      <c r="A19" s="19">
        <v>1</v>
      </c>
      <c r="B19" s="113" t="s">
        <v>170</v>
      </c>
      <c r="C19" s="19">
        <v>12</v>
      </c>
      <c r="D19" s="133"/>
      <c r="E19" s="19">
        <v>12</v>
      </c>
      <c r="F19" s="114">
        <f>(D19*C19)/E19</f>
        <v>0</v>
      </c>
    </row>
    <row r="20" spans="1:6" x14ac:dyDescent="0.25">
      <c r="A20" s="19">
        <v>2</v>
      </c>
      <c r="B20" s="115" t="s">
        <v>171</v>
      </c>
      <c r="C20" s="19">
        <v>1</v>
      </c>
      <c r="D20" s="133"/>
      <c r="E20" s="19">
        <v>24</v>
      </c>
      <c r="F20" s="114">
        <f t="shared" ref="F20:F27" si="1">(D20*C20)/E20</f>
        <v>0</v>
      </c>
    </row>
    <row r="21" spans="1:6" x14ac:dyDescent="0.25">
      <c r="A21" s="19">
        <v>3</v>
      </c>
      <c r="B21" s="113" t="s">
        <v>172</v>
      </c>
      <c r="C21" s="19">
        <v>1</v>
      </c>
      <c r="D21" s="133"/>
      <c r="E21" s="19">
        <v>24</v>
      </c>
      <c r="F21" s="114">
        <f t="shared" si="1"/>
        <v>0</v>
      </c>
    </row>
    <row r="22" spans="1:6" x14ac:dyDescent="0.25">
      <c r="A22" s="19">
        <v>4</v>
      </c>
      <c r="B22" s="113" t="s">
        <v>173</v>
      </c>
      <c r="C22" s="19">
        <v>2</v>
      </c>
      <c r="D22" s="133"/>
      <c r="E22" s="19">
        <v>12</v>
      </c>
      <c r="F22" s="114">
        <f t="shared" si="1"/>
        <v>0</v>
      </c>
    </row>
    <row r="23" spans="1:6" x14ac:dyDescent="0.25">
      <c r="A23" s="19">
        <v>5</v>
      </c>
      <c r="B23" s="113" t="s">
        <v>174</v>
      </c>
      <c r="C23" s="19">
        <v>2</v>
      </c>
      <c r="D23" s="133"/>
      <c r="E23" s="19">
        <v>12</v>
      </c>
      <c r="F23" s="114">
        <f t="shared" si="1"/>
        <v>0</v>
      </c>
    </row>
    <row r="24" spans="1:6" x14ac:dyDescent="0.25">
      <c r="A24" s="19">
        <v>6</v>
      </c>
      <c r="B24" s="113" t="s">
        <v>175</v>
      </c>
      <c r="C24" s="19">
        <v>2</v>
      </c>
      <c r="D24" s="133"/>
      <c r="E24" s="19">
        <v>12</v>
      </c>
      <c r="F24" s="114">
        <f t="shared" si="1"/>
        <v>0</v>
      </c>
    </row>
    <row r="25" spans="1:6" x14ac:dyDescent="0.25">
      <c r="A25" s="19">
        <v>7</v>
      </c>
      <c r="B25" s="113" t="s">
        <v>176</v>
      </c>
      <c r="C25" s="19">
        <v>2</v>
      </c>
      <c r="D25" s="133"/>
      <c r="E25" s="19">
        <v>12</v>
      </c>
      <c r="F25" s="114">
        <f t="shared" si="1"/>
        <v>0</v>
      </c>
    </row>
    <row r="26" spans="1:6" x14ac:dyDescent="0.25">
      <c r="A26" s="19">
        <v>8</v>
      </c>
      <c r="B26" s="113" t="s">
        <v>177</v>
      </c>
      <c r="C26" s="19">
        <v>2</v>
      </c>
      <c r="D26" s="133"/>
      <c r="E26" s="19">
        <v>12</v>
      </c>
      <c r="F26" s="114">
        <f t="shared" si="1"/>
        <v>0</v>
      </c>
    </row>
    <row r="27" spans="1:6" x14ac:dyDescent="0.25">
      <c r="A27" s="19">
        <v>9</v>
      </c>
      <c r="B27" s="113" t="s">
        <v>180</v>
      </c>
      <c r="C27" s="19">
        <v>1</v>
      </c>
      <c r="D27" s="133"/>
      <c r="E27" s="19">
        <v>12</v>
      </c>
      <c r="F27" s="114">
        <f t="shared" si="1"/>
        <v>0</v>
      </c>
    </row>
    <row r="28" spans="1:6" x14ac:dyDescent="0.25">
      <c r="A28" s="169" t="s">
        <v>178</v>
      </c>
      <c r="B28" s="169"/>
      <c r="C28" s="169"/>
      <c r="D28" s="169"/>
      <c r="E28" s="169"/>
      <c r="F28" s="116">
        <f>SUM(F19:F27)</f>
        <v>0</v>
      </c>
    </row>
    <row r="29" spans="1:6" x14ac:dyDescent="0.25">
      <c r="A29" s="169" t="s">
        <v>183</v>
      </c>
      <c r="B29" s="169"/>
      <c r="C29" s="169"/>
      <c r="D29" s="169"/>
      <c r="E29" s="169"/>
      <c r="F29" s="116">
        <f>F28/2</f>
        <v>0</v>
      </c>
    </row>
    <row r="30" spans="1:6" x14ac:dyDescent="0.25">
      <c r="A30" s="170" t="s">
        <v>134</v>
      </c>
      <c r="B30" s="170"/>
      <c r="C30" s="170"/>
      <c r="D30" s="170"/>
      <c r="E30" s="170"/>
      <c r="F30" s="170"/>
    </row>
    <row r="32" spans="1:6" x14ac:dyDescent="0.25">
      <c r="A32" s="172" t="s">
        <v>181</v>
      </c>
      <c r="B32" s="172"/>
      <c r="C32" s="172"/>
      <c r="D32" s="172"/>
      <c r="E32" s="172"/>
      <c r="F32" s="172"/>
    </row>
    <row r="33" spans="1:6" x14ac:dyDescent="0.25">
      <c r="A33" s="112" t="s">
        <v>7</v>
      </c>
      <c r="B33" s="112" t="s">
        <v>2</v>
      </c>
      <c r="C33" s="112" t="s">
        <v>131</v>
      </c>
      <c r="D33" s="112" t="s">
        <v>152</v>
      </c>
      <c r="E33" s="112" t="s">
        <v>153</v>
      </c>
      <c r="F33" s="112" t="s">
        <v>154</v>
      </c>
    </row>
    <row r="34" spans="1:6" x14ac:dyDescent="0.25">
      <c r="A34" s="19">
        <v>1</v>
      </c>
      <c r="B34" s="113" t="s">
        <v>170</v>
      </c>
      <c r="C34" s="19">
        <v>12</v>
      </c>
      <c r="D34" s="133"/>
      <c r="E34" s="19">
        <v>12</v>
      </c>
      <c r="F34" s="114">
        <f>(D34*C34)/E34</f>
        <v>0</v>
      </c>
    </row>
    <row r="35" spans="1:6" x14ac:dyDescent="0.25">
      <c r="A35" s="19">
        <v>2</v>
      </c>
      <c r="B35" s="115" t="s">
        <v>171</v>
      </c>
      <c r="C35" s="19">
        <v>1</v>
      </c>
      <c r="D35" s="133"/>
      <c r="E35" s="19">
        <v>24</v>
      </c>
      <c r="F35" s="114">
        <f t="shared" ref="F35:F42" si="2">(D35*C35)/E35</f>
        <v>0</v>
      </c>
    </row>
    <row r="36" spans="1:6" x14ac:dyDescent="0.25">
      <c r="A36" s="19">
        <v>3</v>
      </c>
      <c r="B36" s="113" t="s">
        <v>172</v>
      </c>
      <c r="C36" s="19">
        <v>1</v>
      </c>
      <c r="D36" s="133"/>
      <c r="E36" s="19">
        <v>24</v>
      </c>
      <c r="F36" s="114">
        <f t="shared" si="2"/>
        <v>0</v>
      </c>
    </row>
    <row r="37" spans="1:6" x14ac:dyDescent="0.25">
      <c r="A37" s="19">
        <v>4</v>
      </c>
      <c r="B37" s="113" t="s">
        <v>173</v>
      </c>
      <c r="C37" s="19">
        <v>2</v>
      </c>
      <c r="D37" s="133"/>
      <c r="E37" s="19">
        <v>12</v>
      </c>
      <c r="F37" s="114">
        <f t="shared" si="2"/>
        <v>0</v>
      </c>
    </row>
    <row r="38" spans="1:6" x14ac:dyDescent="0.25">
      <c r="A38" s="19">
        <v>5</v>
      </c>
      <c r="B38" s="113" t="s">
        <v>174</v>
      </c>
      <c r="C38" s="19">
        <v>2</v>
      </c>
      <c r="D38" s="133"/>
      <c r="E38" s="19">
        <v>12</v>
      </c>
      <c r="F38" s="114">
        <f t="shared" si="2"/>
        <v>0</v>
      </c>
    </row>
    <row r="39" spans="1:6" x14ac:dyDescent="0.25">
      <c r="A39" s="19">
        <v>6</v>
      </c>
      <c r="B39" s="113" t="s">
        <v>175</v>
      </c>
      <c r="C39" s="19">
        <v>2</v>
      </c>
      <c r="D39" s="133"/>
      <c r="E39" s="19">
        <v>12</v>
      </c>
      <c r="F39" s="114">
        <f t="shared" si="2"/>
        <v>0</v>
      </c>
    </row>
    <row r="40" spans="1:6" x14ac:dyDescent="0.25">
      <c r="A40" s="19">
        <v>7</v>
      </c>
      <c r="B40" s="113" t="s">
        <v>176</v>
      </c>
      <c r="C40" s="19">
        <v>2</v>
      </c>
      <c r="D40" s="133"/>
      <c r="E40" s="19">
        <v>12</v>
      </c>
      <c r="F40" s="114">
        <f t="shared" si="2"/>
        <v>0</v>
      </c>
    </row>
    <row r="41" spans="1:6" x14ac:dyDescent="0.25">
      <c r="A41" s="19">
        <v>8</v>
      </c>
      <c r="B41" s="113" t="s">
        <v>177</v>
      </c>
      <c r="C41" s="19">
        <v>2</v>
      </c>
      <c r="D41" s="133"/>
      <c r="E41" s="19">
        <v>12</v>
      </c>
      <c r="F41" s="114">
        <f t="shared" si="2"/>
        <v>0</v>
      </c>
    </row>
    <row r="42" spans="1:6" ht="38.25" x14ac:dyDescent="0.25">
      <c r="A42" s="19">
        <v>9</v>
      </c>
      <c r="B42" s="113" t="s">
        <v>182</v>
      </c>
      <c r="C42" s="19">
        <v>2</v>
      </c>
      <c r="D42" s="133"/>
      <c r="E42" s="19">
        <v>12</v>
      </c>
      <c r="F42" s="114">
        <f t="shared" si="2"/>
        <v>0</v>
      </c>
    </row>
    <row r="43" spans="1:6" x14ac:dyDescent="0.25">
      <c r="A43" s="169" t="s">
        <v>178</v>
      </c>
      <c r="B43" s="169"/>
      <c r="C43" s="169"/>
      <c r="D43" s="169"/>
      <c r="E43" s="169"/>
      <c r="F43" s="116">
        <f>SUM(F34:F42)</f>
        <v>0</v>
      </c>
    </row>
    <row r="44" spans="1:6" x14ac:dyDescent="0.25">
      <c r="A44" s="169" t="s">
        <v>183</v>
      </c>
      <c r="B44" s="169"/>
      <c r="C44" s="169"/>
      <c r="D44" s="169"/>
      <c r="E44" s="169"/>
      <c r="F44" s="116">
        <f>F43/2</f>
        <v>0</v>
      </c>
    </row>
    <row r="45" spans="1:6" x14ac:dyDescent="0.25">
      <c r="A45" s="170" t="s">
        <v>134</v>
      </c>
      <c r="B45" s="170"/>
      <c r="C45" s="170"/>
      <c r="D45" s="170"/>
      <c r="E45" s="170"/>
      <c r="F45" s="170"/>
    </row>
  </sheetData>
  <mergeCells count="13">
    <mergeCell ref="A17:F17"/>
    <mergeCell ref="A1:F1"/>
    <mergeCell ref="A3:F3"/>
    <mergeCell ref="A13:E13"/>
    <mergeCell ref="A14:E14"/>
    <mergeCell ref="A15:F15"/>
    <mergeCell ref="A44:E44"/>
    <mergeCell ref="A45:F45"/>
    <mergeCell ref="A28:E28"/>
    <mergeCell ref="A29:E29"/>
    <mergeCell ref="A30:F30"/>
    <mergeCell ref="A32:F32"/>
    <mergeCell ref="A43:E43"/>
  </mergeCells>
  <pageMargins left="0.511811024" right="0.511811024" top="1.5972916666666668" bottom="0.78740157499999996" header="0.31496062000000002" footer="0.31496062000000002"/>
  <pageSetup paperSize="9" scale="78" orientation="portrait" r:id="rId1"/>
  <headerFooter>
    <oddHeader>&amp;C&amp;G
SERVIÇO PÚBLICO FEDERAL
MINISTÉRIO DA EDUCAÇÃO
UNIVERSIDADE FEDERAL DO SUL DA BAHIA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PROPOSTA</vt:lpstr>
      <vt:lpstr>01. VIG. DIURNO</vt:lpstr>
      <vt:lpstr>02. VIG. DIURNO BICICLETA</vt:lpstr>
      <vt:lpstr>03. VIG. LÍDER DIURNO</vt:lpstr>
      <vt:lpstr>04. VIG. NOTURNO</vt:lpstr>
      <vt:lpstr>05. VIG. LÍDER NOTURNO</vt:lpstr>
      <vt:lpstr>UNIFORMES</vt:lpstr>
      <vt:lpstr>EQUIPAMENTOS</vt:lpstr>
      <vt:lpstr>'01. VIG. DIURNO'!Area_de_impressao</vt:lpstr>
      <vt:lpstr>'02. VIG. DIURNO BICICLETA'!Area_de_impressao</vt:lpstr>
      <vt:lpstr>'03. VIG. LÍDER DIURNO'!Area_de_impressao</vt:lpstr>
      <vt:lpstr>'04. VIG. NOTURNO'!Area_de_impressao</vt:lpstr>
      <vt:lpstr>'05. VIG. LÍDER NOTURNO'!Area_de_impressao</vt:lpstr>
      <vt:lpstr>PROPOSTA!Area_de_impressao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Gioto Araújo</cp:lastModifiedBy>
  <cp:revision>1</cp:revision>
  <dcterms:created xsi:type="dcterms:W3CDTF">2014-11-13T20:30:31Z</dcterms:created>
  <dcterms:modified xsi:type="dcterms:W3CDTF">2025-02-14T19:06:45Z</dcterms:modified>
  <cp:category/>
  <cp:contentStatus/>
</cp:coreProperties>
</file>